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fo\Downloads\"/>
    </mc:Choice>
  </mc:AlternateContent>
  <xr:revisionPtr revIDLastSave="0" documentId="8_{1790EA37-FC5A-4C06-B847-49032B55EB56}" xr6:coauthVersionLast="47" xr6:coauthVersionMax="47" xr10:uidLastSave="{00000000-0000-0000-0000-000000000000}"/>
  <bookViews>
    <workbookView xWindow="1470" yWindow="1470" windowWidth="57600" windowHeight="15345" activeTab="2" xr2:uid="{00000000-000D-0000-FFFF-FFFF00000000}"/>
  </bookViews>
  <sheets>
    <sheet name="Liste des parties" sheetId="1" r:id="rId1"/>
    <sheet name="Date Tournoi" sheetId="4" r:id="rId2"/>
    <sheet name="Tableau" sheetId="3" r:id="rId3"/>
  </sheets>
  <externalReferences>
    <externalReference r:id="rId4"/>
    <externalReference r:id="rId5"/>
    <externalReference r:id="rId6"/>
  </externalReferences>
  <definedNames>
    <definedName name="catégorie" localSheetId="2">[1]liste!#REF!</definedName>
    <definedName name="compétition" localSheetId="2">[1]liste!#REF!</definedName>
    <definedName name="date" localSheetId="2">[1]liste!#REF!</definedName>
    <definedName name="Date">'Date Tournoi'!$B$2</definedName>
    <definedName name="épreuve" localSheetId="2">[2]Engagés!$A$5</definedName>
    <definedName name="JA" localSheetId="2">[1]liste!#REF!</definedName>
    <definedName name="NP">'Liste des parties'!$1:$1048576</definedName>
    <definedName name="Num_Partie">'Liste des parties'!$1:$1048576</definedName>
    <definedName name="tableau" localSheetId="2">[2]Engagés!$A$6</definedName>
    <definedName name="tour" localSheetId="2">[3]liste!#REF!</definedName>
    <definedName name="_xlnm.Print_Area" localSheetId="2">Tableau!$A$1:$AP$52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3" l="1"/>
  <c r="C52" i="3" s="1"/>
  <c r="AE50" i="3"/>
  <c r="J49" i="3"/>
  <c r="K51" i="3" s="1"/>
  <c r="H49" i="3"/>
  <c r="F49" i="3"/>
  <c r="E49" i="3"/>
  <c r="AE48" i="3"/>
  <c r="S47" i="3"/>
  <c r="B47" i="3"/>
  <c r="C47" i="3" s="1"/>
  <c r="AE46" i="3"/>
  <c r="S46" i="3"/>
  <c r="R46" i="3"/>
  <c r="S48" i="3" s="1"/>
  <c r="P46" i="3"/>
  <c r="N46" i="3"/>
  <c r="M46" i="3"/>
  <c r="C46" i="3"/>
  <c r="B46" i="3"/>
  <c r="K45" i="3"/>
  <c r="C45" i="3"/>
  <c r="B45" i="3"/>
  <c r="K43" i="3"/>
  <c r="J43" i="3"/>
  <c r="K44" i="3" s="1"/>
  <c r="H43" i="3"/>
  <c r="F43" i="3"/>
  <c r="E43" i="3"/>
  <c r="B41" i="3"/>
  <c r="C41" i="3" s="1"/>
  <c r="Z40" i="3"/>
  <c r="AA40" i="3" s="1"/>
  <c r="X40" i="3"/>
  <c r="V40" i="3"/>
  <c r="U40" i="3"/>
  <c r="K39" i="3"/>
  <c r="B39" i="3"/>
  <c r="B40" i="3" s="1"/>
  <c r="J37" i="3"/>
  <c r="K38" i="3" s="1"/>
  <c r="H37" i="3"/>
  <c r="F37" i="3"/>
  <c r="E37" i="3"/>
  <c r="S36" i="3"/>
  <c r="C36" i="3"/>
  <c r="B35" i="3"/>
  <c r="B36" i="3" s="1"/>
  <c r="R34" i="3"/>
  <c r="S34" i="3" s="1"/>
  <c r="P34" i="3"/>
  <c r="N34" i="3"/>
  <c r="M34" i="3"/>
  <c r="K33" i="3"/>
  <c r="B33" i="3"/>
  <c r="C33" i="3" s="1"/>
  <c r="K32" i="3"/>
  <c r="K31" i="3"/>
  <c r="J31" i="3"/>
  <c r="H31" i="3"/>
  <c r="F31" i="3"/>
  <c r="E31" i="3"/>
  <c r="C30" i="3"/>
  <c r="B30" i="3"/>
  <c r="AI29" i="3"/>
  <c r="B29" i="3"/>
  <c r="C29" i="3" s="1"/>
  <c r="AH28" i="3"/>
  <c r="AI30" i="3" s="1"/>
  <c r="AF28" i="3"/>
  <c r="AD28" i="3"/>
  <c r="AC28" i="3"/>
  <c r="C28" i="3"/>
  <c r="B27" i="3"/>
  <c r="B28" i="3" s="1"/>
  <c r="J25" i="3"/>
  <c r="K26" i="3" s="1"/>
  <c r="H25" i="3"/>
  <c r="F25" i="3"/>
  <c r="E25" i="3"/>
  <c r="S24" i="3"/>
  <c r="S23" i="3"/>
  <c r="B23" i="3"/>
  <c r="B24" i="3" s="1"/>
  <c r="R22" i="3"/>
  <c r="S22" i="3" s="1"/>
  <c r="P22" i="3"/>
  <c r="N22" i="3"/>
  <c r="M22" i="3"/>
  <c r="C22" i="3"/>
  <c r="B22" i="3"/>
  <c r="K21" i="3"/>
  <c r="B21" i="3"/>
  <c r="C21" i="3" s="1"/>
  <c r="K19" i="3"/>
  <c r="J19" i="3"/>
  <c r="K20" i="3" s="1"/>
  <c r="H19" i="3"/>
  <c r="F19" i="3"/>
  <c r="E19" i="3"/>
  <c r="B17" i="3"/>
  <c r="C17" i="3" s="1"/>
  <c r="Z16" i="3"/>
  <c r="AA18" i="3" s="1"/>
  <c r="X16" i="3"/>
  <c r="V16" i="3"/>
  <c r="U16" i="3"/>
  <c r="K15" i="3"/>
  <c r="B15" i="3"/>
  <c r="B16" i="3" s="1"/>
  <c r="J13" i="3"/>
  <c r="K14" i="3" s="1"/>
  <c r="H13" i="3"/>
  <c r="F13" i="3"/>
  <c r="E13" i="3"/>
  <c r="S12" i="3"/>
  <c r="C12" i="3"/>
  <c r="B11" i="3"/>
  <c r="B12" i="3" s="1"/>
  <c r="R10" i="3"/>
  <c r="S10" i="3" s="1"/>
  <c r="P10" i="3"/>
  <c r="N10" i="3"/>
  <c r="M10" i="3"/>
  <c r="K9" i="3"/>
  <c r="B9" i="3"/>
  <c r="C9" i="3" s="1"/>
  <c r="K8" i="3"/>
  <c r="K7" i="3"/>
  <c r="J7" i="3"/>
  <c r="H7" i="3"/>
  <c r="F7" i="3"/>
  <c r="E7" i="3"/>
  <c r="B5" i="3"/>
  <c r="C6" i="3" s="1"/>
  <c r="B48" i="3" l="1"/>
  <c r="K49" i="3"/>
  <c r="B6" i="3"/>
  <c r="C16" i="3"/>
  <c r="AA17" i="3"/>
  <c r="B10" i="3"/>
  <c r="C11" i="3"/>
  <c r="B18" i="3"/>
  <c r="B34" i="3"/>
  <c r="C35" i="3"/>
  <c r="B42" i="3"/>
  <c r="C48" i="3"/>
  <c r="K50" i="3"/>
  <c r="C42" i="3"/>
  <c r="C15" i="3"/>
  <c r="AA16" i="3"/>
  <c r="C24" i="3"/>
  <c r="C40" i="3"/>
  <c r="AA41" i="3"/>
  <c r="C27" i="3"/>
  <c r="AI28" i="3"/>
  <c r="C10" i="3"/>
  <c r="S11" i="3"/>
  <c r="K13" i="3"/>
  <c r="C18" i="3"/>
  <c r="K27" i="3"/>
  <c r="C34" i="3"/>
  <c r="S35" i="3"/>
  <c r="K37" i="3"/>
  <c r="AA42" i="3"/>
  <c r="C51" i="3"/>
  <c r="C5" i="3"/>
  <c r="C39" i="3"/>
  <c r="B52" i="3"/>
  <c r="C23" i="3"/>
  <c r="K25" i="3"/>
</calcChain>
</file>

<file path=xl/sharedStrings.xml><?xml version="1.0" encoding="utf-8"?>
<sst xmlns="http://schemas.openxmlformats.org/spreadsheetml/2006/main" count="387" uniqueCount="75">
  <si>
    <t>Paramètres</t>
  </si>
  <si>
    <t>Date</t>
  </si>
  <si>
    <t>1/8 de Finale</t>
  </si>
  <si>
    <t>1/4 de Finale</t>
  </si>
  <si>
    <t>1/2 Finale</t>
  </si>
  <si>
    <t>Finale</t>
  </si>
  <si>
    <t>Table</t>
  </si>
  <si>
    <t>1er</t>
  </si>
  <si>
    <t xml:space="preserve">EPREUVE : </t>
  </si>
  <si>
    <t xml:space="preserve">TABLEAU :  </t>
  </si>
  <si>
    <t>Num Partie</t>
  </si>
  <si>
    <t>Forfait</t>
  </si>
  <si>
    <t>Licence1</t>
  </si>
  <si>
    <t>Dossard1</t>
  </si>
  <si>
    <t>Nom1</t>
  </si>
  <si>
    <t>Prenom1</t>
  </si>
  <si>
    <t>Place1</t>
  </si>
  <si>
    <t>Nb Point1</t>
  </si>
  <si>
    <t>Echelon1</t>
  </si>
  <si>
    <t>N°Club1</t>
  </si>
  <si>
    <t>Club 1</t>
  </si>
  <si>
    <t>Gagne1</t>
  </si>
  <si>
    <t>Licence2</t>
  </si>
  <si>
    <t>Dossard2</t>
  </si>
  <si>
    <t>Nom2</t>
  </si>
  <si>
    <t>Prenom2</t>
  </si>
  <si>
    <t>Place2</t>
  </si>
  <si>
    <t>Nb Point2</t>
  </si>
  <si>
    <t>Echelon2</t>
  </si>
  <si>
    <t>N°Club2</t>
  </si>
  <si>
    <t>Club 2</t>
  </si>
  <si>
    <t>Gagne2</t>
  </si>
  <si>
    <t>M1</t>
  </si>
  <si>
    <t>M2</t>
  </si>
  <si>
    <t>M3</t>
  </si>
  <si>
    <t>M4</t>
  </si>
  <si>
    <t>M5</t>
  </si>
  <si>
    <t>M6</t>
  </si>
  <si>
    <t>M7</t>
  </si>
  <si>
    <t>Epreuve</t>
  </si>
  <si>
    <t>Division</t>
  </si>
  <si>
    <t>N° Table</t>
  </si>
  <si>
    <t>Horaire</t>
  </si>
  <si>
    <t/>
  </si>
  <si>
    <t>Double Club Id1</t>
  </si>
  <si>
    <t>Double Club Id2</t>
  </si>
  <si>
    <t>D424</t>
  </si>
  <si>
    <t>125-NEIMON.C/83-URIDIA.N</t>
  </si>
  <si>
    <t>08910402</t>
  </si>
  <si>
    <t>AS CORBEIL-ESSONNES TT</t>
  </si>
  <si>
    <t>Absent</t>
  </si>
  <si>
    <t>0</t>
  </si>
  <si>
    <t>Inconnu</t>
  </si>
  <si>
    <t>Doubles91-26</t>
  </si>
  <si>
    <t>consolante D Mixte - T1 - GR1</t>
  </si>
  <si>
    <t>D449</t>
  </si>
  <si>
    <t>87-LOGEROT.J/101-RAZAFINDRAZARA.J</t>
  </si>
  <si>
    <t>D427</t>
  </si>
  <si>
    <t>98-COUDERC.M/99-MIGUEL.R</t>
  </si>
  <si>
    <t>08910310</t>
  </si>
  <si>
    <t>SAVIGNY SO PING</t>
  </si>
  <si>
    <t>D425</t>
  </si>
  <si>
    <t>82-BUZARE.T/105-LEVAN PHAM.T</t>
  </si>
  <si>
    <t>D426</t>
  </si>
  <si>
    <t>80-RIO.E/100-FEVE.M</t>
  </si>
  <si>
    <t>D428</t>
  </si>
  <si>
    <t>124-ARNEFAUD.C/88-KALI.C</t>
  </si>
  <si>
    <t>D458</t>
  </si>
  <si>
    <t>127-DURAND.A/56-DURAND.V</t>
  </si>
  <si>
    <t>D441</t>
  </si>
  <si>
    <t>96-BISSOR.N/97-BISSOR.C</t>
  </si>
  <si>
    <t>08910077</t>
  </si>
  <si>
    <t>VIRY CHATILLON ES</t>
  </si>
  <si>
    <t>D434</t>
  </si>
  <si>
    <t>65-CHAMONT.B/95-LECOINTE.M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</si>
</sst>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"/>
    <numFmt numFmtId="166" formatCode="h:mm"/>
  </numFmts>
  <fonts count="18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8"/>
      <name val="Arial"/>
      <family val="2"/>
    </font>
    <font>
      <b/>
      <sz val="6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sz val="1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/>
      <top style="thin">
        <color indexed="16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16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95">
    <xf numFmtId="0" fontId="0" fillId="0" borderId="0" xfId="0"/>
    <xf numFmtId="0" fontId="3" fillId="0" borderId="0" xfId="2" applyFont="1" applyAlignment="1" applyProtection="1">
      <alignment horizontal="center" vertical="center"/>
      <protection hidden="1"/>
    </xf>
    <xf numFmtId="0" fontId="3" fillId="0" borderId="1" xfId="2" applyFont="1" applyBorder="1" applyAlignment="1" applyProtection="1">
      <alignment horizontal="center" vertical="center"/>
      <protection hidden="1"/>
    </xf>
    <xf numFmtId="0" fontId="4" fillId="0" borderId="1" xfId="1" applyFont="1" applyBorder="1" applyAlignment="1" applyProtection="1">
      <alignment horizontal="right" vertical="center"/>
      <protection hidden="1"/>
    </xf>
    <xf numFmtId="0" fontId="4" fillId="0" borderId="2" xfId="2" applyFont="1" applyBorder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right" vertical="center"/>
      <protection hidden="1"/>
    </xf>
    <xf numFmtId="0" fontId="4" fillId="0" borderId="0" xfId="2" applyFont="1" applyAlignment="1" applyProtection="1">
      <alignment horizontal="center" vertical="center"/>
      <protection hidden="1"/>
    </xf>
    <xf numFmtId="0" fontId="5" fillId="0" borderId="0" xfId="2" applyFont="1" applyAlignment="1" applyProtection="1">
      <alignment horizontal="center" vertical="center"/>
      <protection hidden="1"/>
    </xf>
    <xf numFmtId="0" fontId="4" fillId="0" borderId="3" xfId="2" applyFont="1" applyBorder="1" applyAlignment="1" applyProtection="1">
      <alignment horizontal="center" vertical="center"/>
      <protection hidden="1"/>
    </xf>
    <xf numFmtId="0" fontId="4" fillId="0" borderId="4" xfId="2" applyFont="1" applyBorder="1" applyAlignment="1" applyProtection="1">
      <alignment horizontal="center" vertical="center"/>
      <protection hidden="1"/>
    </xf>
    <xf numFmtId="0" fontId="4" fillId="0" borderId="4" xfId="1" applyFont="1" applyBorder="1" applyAlignment="1" applyProtection="1">
      <alignment horizontal="right" vertical="center"/>
      <protection hidden="1"/>
    </xf>
    <xf numFmtId="0" fontId="4" fillId="0" borderId="5" xfId="2" applyFont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horizontal="center"/>
      <protection hidden="1"/>
    </xf>
    <xf numFmtId="0" fontId="6" fillId="0" borderId="6" xfId="3" applyFont="1" applyBorder="1" applyAlignment="1" applyProtection="1">
      <alignment horizontal="centerContinuous"/>
      <protection hidden="1"/>
    </xf>
    <xf numFmtId="0" fontId="6" fillId="0" borderId="7" xfId="3" applyFont="1" applyBorder="1" applyAlignment="1" applyProtection="1">
      <alignment horizontal="centerContinuous"/>
      <protection hidden="1"/>
    </xf>
    <xf numFmtId="0" fontId="6" fillId="0" borderId="8" xfId="3" applyFont="1" applyBorder="1" applyAlignment="1" applyProtection="1">
      <alignment horizontal="centerContinuous"/>
      <protection hidden="1"/>
    </xf>
    <xf numFmtId="0" fontId="9" fillId="0" borderId="0" xfId="3" applyFont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/>
      <protection hidden="1"/>
    </xf>
    <xf numFmtId="0" fontId="6" fillId="0" borderId="9" xfId="3" applyFont="1" applyBorder="1" applyAlignment="1" applyProtection="1">
      <alignment horizontal="centerContinuous"/>
      <protection hidden="1"/>
    </xf>
    <xf numFmtId="0" fontId="8" fillId="0" borderId="9" xfId="3" applyFont="1" applyBorder="1" applyAlignment="1" applyProtection="1">
      <alignment horizontal="centerContinuous"/>
      <protection hidden="1"/>
    </xf>
    <xf numFmtId="0" fontId="4" fillId="0" borderId="0" xfId="3" applyFont="1" applyAlignment="1" applyProtection="1">
      <alignment horizontal="center" vertical="center"/>
      <protection hidden="1"/>
    </xf>
    <xf numFmtId="0" fontId="3" fillId="0" borderId="0" xfId="3" applyFont="1" applyAlignment="1" applyProtection="1">
      <alignment horizontal="center" vertical="center"/>
      <protection hidden="1"/>
    </xf>
    <xf numFmtId="0" fontId="10" fillId="0" borderId="0" xfId="3" applyFont="1" applyAlignment="1" applyProtection="1">
      <alignment horizontal="center" vertical="center"/>
      <protection hidden="1"/>
    </xf>
    <xf numFmtId="0" fontId="11" fillId="0" borderId="0" xfId="3" applyFont="1" applyAlignment="1" applyProtection="1">
      <alignment horizontal="center"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6" fillId="0" borderId="0" xfId="3" applyFont="1" applyAlignment="1" applyProtection="1">
      <alignment horizontal="center" vertical="center"/>
      <protection hidden="1"/>
    </xf>
    <xf numFmtId="0" fontId="8" fillId="0" borderId="0" xfId="3" applyFont="1" applyAlignment="1" applyProtection="1">
      <alignment horizontal="center" vertical="center"/>
      <protection hidden="1"/>
    </xf>
    <xf numFmtId="0" fontId="6" fillId="0" borderId="0" xfId="3" applyFont="1" applyAlignment="1" applyProtection="1">
      <alignment vertical="center"/>
      <protection hidden="1"/>
    </xf>
    <xf numFmtId="0" fontId="4" fillId="2" borderId="10" xfId="3" applyFont="1" applyFill="1" applyBorder="1" applyAlignment="1" applyProtection="1">
      <alignment horizontal="center" vertical="center"/>
      <protection hidden="1"/>
    </xf>
    <xf numFmtId="0" fontId="7" fillId="0" borderId="10" xfId="3" applyFont="1" applyBorder="1" applyAlignment="1" applyProtection="1">
      <alignment horizontal="left" vertical="center"/>
      <protection hidden="1"/>
    </xf>
    <xf numFmtId="0" fontId="6" fillId="0" borderId="10" xfId="3" applyFont="1" applyBorder="1" applyAlignment="1" applyProtection="1">
      <alignment horizontal="left" vertical="center"/>
      <protection hidden="1"/>
    </xf>
    <xf numFmtId="0" fontId="8" fillId="0" borderId="10" xfId="3" applyFont="1" applyBorder="1" applyAlignment="1" applyProtection="1">
      <alignment horizontal="left" vertical="center"/>
      <protection hidden="1"/>
    </xf>
    <xf numFmtId="0" fontId="12" fillId="0" borderId="0" xfId="3" applyFont="1" applyAlignment="1" applyProtection="1">
      <alignment horizontal="centerContinuous" vertical="center"/>
      <protection hidden="1"/>
    </xf>
    <xf numFmtId="0" fontId="6" fillId="0" borderId="0" xfId="3" applyFont="1" applyAlignment="1" applyProtection="1">
      <alignment horizontal="centerContinuous" vertical="center"/>
      <protection hidden="1"/>
    </xf>
    <xf numFmtId="0" fontId="8" fillId="0" borderId="0" xfId="3" applyFont="1" applyAlignment="1" applyProtection="1">
      <alignment horizontal="centerContinuous" vertical="center"/>
      <protection hidden="1"/>
    </xf>
    <xf numFmtId="0" fontId="6" fillId="0" borderId="11" xfId="3" applyFont="1" applyBorder="1" applyAlignment="1" applyProtection="1">
      <alignment horizontal="center" vertical="center"/>
      <protection hidden="1"/>
    </xf>
    <xf numFmtId="0" fontId="13" fillId="3" borderId="0" xfId="3" applyFont="1" applyFill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Continuous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165" fontId="12" fillId="0" borderId="0" xfId="0" applyNumberFormat="1" applyFont="1" applyAlignment="1" applyProtection="1">
      <alignment horizontal="centerContinuous" vertical="center"/>
      <protection hidden="1"/>
    </xf>
    <xf numFmtId="165" fontId="8" fillId="0" borderId="0" xfId="0" applyNumberFormat="1" applyFont="1" applyAlignment="1" applyProtection="1">
      <alignment horizontal="centerContinuous" vertical="center"/>
      <protection hidden="1"/>
    </xf>
    <xf numFmtId="166" fontId="6" fillId="0" borderId="0" xfId="0" applyNumberFormat="1" applyFont="1" applyAlignment="1" applyProtection="1">
      <alignment horizontal="centerContinuous" vertical="center"/>
      <protection hidden="1"/>
    </xf>
    <xf numFmtId="0" fontId="4" fillId="0" borderId="0" xfId="3" applyFont="1" applyAlignment="1" applyProtection="1">
      <alignment horizontal="centerContinuous" vertical="center"/>
      <protection hidden="1"/>
    </xf>
    <xf numFmtId="0" fontId="4" fillId="2" borderId="13" xfId="3" applyFont="1" applyFill="1" applyBorder="1" applyAlignment="1" applyProtection="1">
      <alignment horizontal="center" vertical="center"/>
      <protection hidden="1"/>
    </xf>
    <xf numFmtId="0" fontId="8" fillId="0" borderId="0" xfId="3" applyFont="1" applyAlignment="1" applyProtection="1">
      <alignment vertical="center"/>
      <protection hidden="1"/>
    </xf>
    <xf numFmtId="0" fontId="4" fillId="0" borderId="11" xfId="3" applyFont="1" applyBorder="1" applyAlignment="1" applyProtection="1">
      <alignment vertical="center"/>
      <protection hidden="1"/>
    </xf>
    <xf numFmtId="0" fontId="12" fillId="0" borderId="14" xfId="3" applyFont="1" applyBorder="1" applyAlignment="1" applyProtection="1">
      <alignment horizontal="centerContinuous" vertical="center"/>
      <protection hidden="1"/>
    </xf>
    <xf numFmtId="0" fontId="6" fillId="0" borderId="14" xfId="3" applyFont="1" applyBorder="1" applyAlignment="1" applyProtection="1">
      <alignment horizontal="centerContinuous" vertical="center"/>
      <protection hidden="1"/>
    </xf>
    <xf numFmtId="0" fontId="12" fillId="0" borderId="15" xfId="3" applyFont="1" applyBorder="1" applyAlignment="1" applyProtection="1">
      <alignment horizontal="centerContinuous" vertical="center"/>
      <protection hidden="1"/>
    </xf>
    <xf numFmtId="0" fontId="4" fillId="0" borderId="11" xfId="3" applyFont="1" applyBorder="1" applyAlignment="1" applyProtection="1">
      <alignment horizontal="center" vertical="center"/>
      <protection hidden="1"/>
    </xf>
    <xf numFmtId="0" fontId="12" fillId="0" borderId="3" xfId="3" applyFont="1" applyBorder="1" applyAlignment="1" applyProtection="1">
      <alignment horizontal="centerContinuous" vertical="center"/>
      <protection hidden="1"/>
    </xf>
    <xf numFmtId="0" fontId="9" fillId="0" borderId="0" xfId="3" applyFont="1" applyAlignment="1" applyProtection="1">
      <alignment horizontal="center" vertical="center"/>
      <protection hidden="1"/>
    </xf>
    <xf numFmtId="0" fontId="13" fillId="0" borderId="0" xfId="3" applyFont="1" applyAlignment="1" applyProtection="1">
      <alignment horizontal="center" vertical="center"/>
      <protection hidden="1"/>
    </xf>
    <xf numFmtId="0" fontId="7" fillId="0" borderId="16" xfId="3" applyFont="1" applyBorder="1" applyAlignment="1" applyProtection="1">
      <alignment horizontal="left" vertical="center"/>
      <protection hidden="1"/>
    </xf>
    <xf numFmtId="0" fontId="4" fillId="0" borderId="3" xfId="3" applyFont="1" applyBorder="1" applyAlignment="1" applyProtection="1">
      <alignment vertical="center"/>
      <protection hidden="1"/>
    </xf>
    <xf numFmtId="0" fontId="7" fillId="0" borderId="0" xfId="3" applyFont="1" applyAlignment="1" applyProtection="1">
      <alignment horizontal="center" vertical="center"/>
      <protection hidden="1"/>
    </xf>
    <xf numFmtId="0" fontId="7" fillId="0" borderId="0" xfId="3" applyFont="1" applyAlignment="1" applyProtection="1">
      <alignment horizontal="left" vertical="center"/>
      <protection hidden="1"/>
    </xf>
    <xf numFmtId="0" fontId="4" fillId="0" borderId="17" xfId="3" applyFont="1" applyBorder="1" applyAlignment="1" applyProtection="1">
      <alignment vertical="center"/>
      <protection hidden="1"/>
    </xf>
    <xf numFmtId="0" fontId="6" fillId="0" borderId="1" xfId="2" applyFont="1" applyBorder="1" applyAlignment="1" applyProtection="1">
      <alignment vertical="center"/>
      <protection hidden="1"/>
    </xf>
    <xf numFmtId="0" fontId="4" fillId="0" borderId="1" xfId="2" applyFont="1" applyBorder="1" applyAlignment="1" applyProtection="1">
      <alignment vertical="center"/>
      <protection hidden="1"/>
    </xf>
    <xf numFmtId="0" fontId="14" fillId="0" borderId="0" xfId="3" applyFont="1" applyAlignment="1" applyProtection="1">
      <alignment horizontal="left" vertical="center"/>
      <protection hidden="1"/>
    </xf>
    <xf numFmtId="0" fontId="6" fillId="0" borderId="11" xfId="3" applyFont="1" applyBorder="1" applyAlignment="1" applyProtection="1">
      <alignment horizontal="left" vertical="center" indent="1"/>
      <protection hidden="1"/>
    </xf>
    <xf numFmtId="0" fontId="6" fillId="0" borderId="0" xfId="2" applyFont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0" fontId="7" fillId="0" borderId="0" xfId="2" applyFont="1" applyAlignment="1" applyProtection="1">
      <alignment horizontal="center" vertical="center"/>
      <protection hidden="1"/>
    </xf>
    <xf numFmtId="0" fontId="15" fillId="0" borderId="0" xfId="3" applyFont="1" applyAlignment="1" applyProtection="1">
      <alignment horizontal="left" vertical="center"/>
      <protection hidden="1"/>
    </xf>
    <xf numFmtId="0" fontId="7" fillId="0" borderId="11" xfId="3" applyFont="1" applyBorder="1" applyAlignment="1" applyProtection="1">
      <alignment horizontal="left" vertical="center" indent="1"/>
      <protection hidden="1"/>
    </xf>
    <xf numFmtId="0" fontId="4" fillId="0" borderId="0" xfId="2" applyFont="1" applyAlignment="1" applyProtection="1">
      <alignment vertical="center"/>
      <protection hidden="1"/>
    </xf>
    <xf numFmtId="0" fontId="6" fillId="0" borderId="0" xfId="2" applyFont="1" applyAlignment="1" applyProtection="1">
      <alignment horizontal="center" vertical="center"/>
      <protection hidden="1"/>
    </xf>
    <xf numFmtId="0" fontId="16" fillId="0" borderId="0" xfId="3" applyFont="1" applyAlignment="1" applyProtection="1">
      <alignment horizontal="left" vertical="center"/>
      <protection hidden="1"/>
    </xf>
    <xf numFmtId="0" fontId="6" fillId="0" borderId="13" xfId="3" applyFont="1" applyBorder="1" applyAlignment="1" applyProtection="1">
      <alignment horizontal="left" vertical="center" indent="1"/>
      <protection hidden="1"/>
    </xf>
    <xf numFmtId="0" fontId="6" fillId="0" borderId="4" xfId="2" applyFont="1" applyBorder="1" applyAlignment="1" applyProtection="1">
      <alignment vertical="center"/>
      <protection hidden="1"/>
    </xf>
    <xf numFmtId="0" fontId="4" fillId="0" borderId="4" xfId="2" applyFont="1" applyBorder="1" applyAlignment="1" applyProtection="1">
      <alignment vertical="center"/>
      <protection hidden="1"/>
    </xf>
    <xf numFmtId="0" fontId="4" fillId="0" borderId="0" xfId="3" applyFont="1" applyProtection="1">
      <protection hidden="1"/>
    </xf>
    <xf numFmtId="0" fontId="6" fillId="0" borderId="0" xfId="3" applyFont="1" applyProtection="1">
      <protection hidden="1"/>
    </xf>
    <xf numFmtId="0" fontId="8" fillId="0" borderId="0" xfId="3" applyFont="1" applyProtection="1">
      <protection hidden="1"/>
    </xf>
    <xf numFmtId="0" fontId="17" fillId="0" borderId="0" xfId="3" applyFont="1" applyAlignment="1" applyProtection="1">
      <alignment horizontal="center" vertical="center"/>
      <protection hidden="1"/>
    </xf>
    <xf numFmtId="0" fontId="4" fillId="2" borderId="4" xfId="3" applyFont="1" applyFill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Continuous" vertical="center"/>
      <protection hidden="1"/>
    </xf>
    <xf numFmtId="0" fontId="6" fillId="5" borderId="6" xfId="3" applyFont="1" applyFill="1" applyBorder="1" applyAlignment="1" applyProtection="1">
      <alignment horizontal="centerContinuous"/>
      <protection hidden="1"/>
    </xf>
    <xf numFmtId="0" fontId="6" fillId="5" borderId="7" xfId="3" applyFont="1" applyFill="1" applyBorder="1" applyAlignment="1" applyProtection="1">
      <alignment horizontal="centerContinuous"/>
      <protection hidden="1"/>
    </xf>
    <xf numFmtId="0" fontId="8" fillId="5" borderId="7" xfId="3" applyFont="1" applyFill="1" applyBorder="1" applyAlignment="1" applyProtection="1">
      <alignment horizontal="centerContinuous"/>
      <protection hidden="1"/>
    </xf>
    <xf numFmtId="0" fontId="6" fillId="5" borderId="8" xfId="3" applyFont="1" applyFill="1" applyBorder="1" applyAlignment="1" applyProtection="1">
      <alignment horizontal="centerContinuous"/>
      <protection hidden="1"/>
    </xf>
    <xf numFmtId="49" fontId="0" fillId="4" borderId="0" xfId="0" quotePrefix="1" applyNumberFormat="1" applyFill="1" applyAlignment="1" applyProtection="1">
      <alignment horizontal="center"/>
      <protection locked="0"/>
    </xf>
    <xf numFmtId="0" fontId="6" fillId="6" borderId="0" xfId="3" applyFont="1" applyFill="1" applyAlignment="1" applyProtection="1">
      <alignment horizontal="center" vertical="center"/>
      <protection hidden="1"/>
    </xf>
    <xf numFmtId="0" fontId="6" fillId="7" borderId="0" xfId="3" applyFont="1" applyFill="1" applyAlignment="1" applyProtection="1">
      <alignment horizontal="center" vertical="center"/>
      <protection hidden="1"/>
    </xf>
    <xf numFmtId="0" fontId="6" fillId="8" borderId="0" xfId="3" applyFont="1" applyFill="1" applyAlignment="1" applyProtection="1">
      <alignment horizontal="center" vertical="center"/>
      <protection hidden="1"/>
    </xf>
    <xf numFmtId="0" fontId="6" fillId="9" borderId="0" xfId="3" applyFont="1" applyFill="1" applyAlignment="1" applyProtection="1">
      <alignment horizontal="center" vertical="center"/>
      <protection hidden="1"/>
    </xf>
    <xf numFmtId="0" fontId="6" fillId="0" borderId="0" xfId="3" applyFont="1" applyAlignment="1" applyProtection="1">
      <alignment horizontal="center" vertical="center"/>
      <protection hidden="1"/>
    </xf>
    <xf numFmtId="0" fontId="6" fillId="0" borderId="3" xfId="3" applyFont="1" applyBorder="1" applyAlignment="1" applyProtection="1">
      <alignment horizontal="center" vertical="center"/>
      <protection hidden="1"/>
    </xf>
    <xf numFmtId="0" fontId="6" fillId="0" borderId="0" xfId="3" applyFont="1" applyAlignment="1" applyProtection="1">
      <alignment horizontal="center"/>
      <protection hidden="1"/>
    </xf>
    <xf numFmtId="0" fontId="6" fillId="0" borderId="18" xfId="3" applyFont="1" applyBorder="1" applyAlignment="1" applyProtection="1">
      <alignment horizontal="center"/>
      <protection hidden="1"/>
    </xf>
    <xf numFmtId="164" fontId="7" fillId="0" borderId="0" xfId="2" applyNumberFormat="1" applyFont="1" applyAlignment="1" applyProtection="1">
      <alignment horizontal="center" vertical="center"/>
      <protection hidden="1"/>
    </xf>
    <xf numFmtId="164" fontId="7" fillId="0" borderId="3" xfId="2" applyNumberFormat="1" applyFont="1" applyBorder="1" applyAlignment="1" applyProtection="1">
      <alignment horizontal="center" vertical="center"/>
      <protection hidden="1"/>
    </xf>
  </cellXfs>
  <cellStyles count="5">
    <cellStyle name="Normal" xfId="0" builtinId="0"/>
    <cellStyle name="Normal_Fiches de parties" xfId="1" xr:uid="{00000000-0005-0000-0000-000001000000}"/>
    <cellStyle name="Normal_Séniors" xfId="2" xr:uid="{00000000-0005-0000-0000-000002000000}"/>
    <cellStyle name="Normal_Tab 32 vierge" xfId="3" xr:uid="{00000000-0005-0000-0000-000003000000}"/>
    <cellStyle name="Normal_Tableaux" xfId="4" xr:uid="{00000000-0005-0000-0000-000004000000}"/>
  </cellStyles>
  <dxfs count="12"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windows/TEMP/France%20Cadets-Juniors/Base%20de%20travail%202002/CG.xls" TargetMode="External"/><Relationship Id="rId1" Type="http://schemas.openxmlformats.org/officeDocument/2006/relationships/externalLinkPath" Target="/windows/TEMP/France%20Cadets-Juniors/Base%20de%20travail%202002/CG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FTT/CFA/Comp&#233;titions/CORPO/Corpo2000/SM.xls" TargetMode="External"/><Relationship Id="rId1" Type="http://schemas.openxmlformats.org/officeDocument/2006/relationships/externalLinkPath" Target="/FFTT/CFA/Comp&#233;titions/CORPO/Corpo2000/SM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windows/TEMP/V&#233;t&#233;rans/Edition%202001/VD1.xls" TargetMode="External"/><Relationship Id="rId1" Type="http://schemas.openxmlformats.org/officeDocument/2006/relationships/externalLinkPath" Target="/windows/TEMP/V&#233;t&#233;rans/Edition%202001/VD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e"/>
      <sheetName val="Tirage au sort PP"/>
      <sheetName val="Tirage au sort PQ"/>
      <sheetName val="Poules Préliminaires"/>
      <sheetName val="Parties PP"/>
      <sheetName val="Poules Qualificatives"/>
      <sheetName val="Parties PQ"/>
      <sheetName val="RECAP P. Prélim"/>
      <sheetName val="RECAP P. Qualif."/>
      <sheetName val="Tableau CG"/>
      <sheetName val="CG 1-16è F"/>
      <sheetName val="CG 1-8è F"/>
      <sheetName val="CG 1-4è F"/>
      <sheetName val="CG 1-2è F"/>
      <sheetName val="CG Finale"/>
      <sheetName val="Tableau Doubles"/>
      <sheetName val="DCG 1-32è F"/>
      <sheetName val="DCG 1-16è F"/>
      <sheetName val="DCG 1-8è F"/>
      <sheetName val="DCG 1-4è F"/>
      <sheetName val="DCG 1-2è F"/>
      <sheetName val="DCG Finale"/>
      <sheetName val="Etat des performances"/>
      <sheetName val="Classement"/>
      <sheetName val="Médailles Simple"/>
      <sheetName val="Médailles Doubles"/>
      <sheetName val="Tableau"/>
      <sheetName val="DJG 1-16è F"/>
      <sheetName val="DJG 1-8è F"/>
      <sheetName val="DJG 1-4è F"/>
      <sheetName val="DJG 1-2è F"/>
      <sheetName val="DJG Fin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M16"/>
  <sheetViews>
    <sheetView topLeftCell="W1" workbookViewId="0">
      <selection activeCell="AD3" sqref="AD3"/>
    </sheetView>
  </sheetViews>
  <sheetFormatPr baseColWidth="10" defaultRowHeight="12.75" x14ac:dyDescent="0.2"/>
  <sheetData>
    <row r="1" spans="1:39" x14ac:dyDescent="0.2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36</v>
      </c>
      <c r="AB1" t="s">
        <v>37</v>
      </c>
      <c r="AC1" t="s">
        <v>38</v>
      </c>
      <c r="AD1" t="s">
        <v>39</v>
      </c>
      <c r="AE1" t="s">
        <v>40</v>
      </c>
      <c r="AF1" t="s">
        <v>41</v>
      </c>
      <c r="AG1" t="s">
        <v>42</v>
      </c>
      <c r="AH1" t="s">
        <v>43</v>
      </c>
      <c r="AI1" t="s">
        <v>43</v>
      </c>
      <c r="AJ1" t="s">
        <v>43</v>
      </c>
      <c r="AK1" t="s">
        <v>43</v>
      </c>
      <c r="AL1" t="s">
        <v>44</v>
      </c>
      <c r="AM1" t="s">
        <v>45</v>
      </c>
    </row>
    <row r="2" spans="1:39" x14ac:dyDescent="0.2">
      <c r="A2">
        <v>1</v>
      </c>
      <c r="B2">
        <v>0</v>
      </c>
      <c r="C2" t="s">
        <v>46</v>
      </c>
      <c r="D2">
        <v>56</v>
      </c>
      <c r="E2" t="s">
        <v>47</v>
      </c>
      <c r="G2">
        <v>0</v>
      </c>
      <c r="H2">
        <v>1256</v>
      </c>
      <c r="J2" t="s">
        <v>48</v>
      </c>
      <c r="K2" t="s">
        <v>49</v>
      </c>
      <c r="L2">
        <v>1</v>
      </c>
      <c r="N2">
        <v>0</v>
      </c>
      <c r="O2" t="s">
        <v>50</v>
      </c>
      <c r="Q2">
        <v>0</v>
      </c>
      <c r="R2">
        <v>0</v>
      </c>
      <c r="T2" t="s">
        <v>51</v>
      </c>
      <c r="U2" t="s">
        <v>52</v>
      </c>
      <c r="V2">
        <v>0</v>
      </c>
      <c r="W2" t="s">
        <v>43</v>
      </c>
      <c r="X2" t="s">
        <v>43</v>
      </c>
      <c r="Y2" t="s">
        <v>43</v>
      </c>
      <c r="Z2" t="s">
        <v>43</v>
      </c>
      <c r="AA2" t="s">
        <v>43</v>
      </c>
      <c r="AB2" t="s">
        <v>43</v>
      </c>
      <c r="AC2" t="s">
        <v>43</v>
      </c>
      <c r="AD2" t="s">
        <v>53</v>
      </c>
      <c r="AE2" t="s">
        <v>54</v>
      </c>
      <c r="AI2" t="s">
        <v>43</v>
      </c>
      <c r="AJ2" t="s">
        <v>43</v>
      </c>
      <c r="AK2" t="s">
        <v>43</v>
      </c>
      <c r="AL2" t="s">
        <v>43</v>
      </c>
      <c r="AM2" t="s">
        <v>43</v>
      </c>
    </row>
    <row r="3" spans="1:39" x14ac:dyDescent="0.2">
      <c r="A3">
        <v>2</v>
      </c>
      <c r="B3">
        <v>0</v>
      </c>
      <c r="D3">
        <v>0</v>
      </c>
      <c r="E3" t="s">
        <v>50</v>
      </c>
      <c r="G3">
        <v>0</v>
      </c>
      <c r="H3">
        <v>0</v>
      </c>
      <c r="J3" t="s">
        <v>51</v>
      </c>
      <c r="K3" t="s">
        <v>52</v>
      </c>
      <c r="L3">
        <v>0</v>
      </c>
      <c r="M3" t="s">
        <v>55</v>
      </c>
      <c r="N3">
        <v>103</v>
      </c>
      <c r="O3" t="s">
        <v>56</v>
      </c>
      <c r="Q3">
        <v>0</v>
      </c>
      <c r="R3">
        <v>1006</v>
      </c>
      <c r="T3" t="s">
        <v>48</v>
      </c>
      <c r="U3" t="s">
        <v>49</v>
      </c>
      <c r="V3">
        <v>1</v>
      </c>
      <c r="W3" t="s">
        <v>43</v>
      </c>
      <c r="X3" t="s">
        <v>43</v>
      </c>
      <c r="Y3" t="s">
        <v>43</v>
      </c>
      <c r="Z3" t="s">
        <v>43</v>
      </c>
      <c r="AA3" t="s">
        <v>43</v>
      </c>
      <c r="AB3" t="s">
        <v>43</v>
      </c>
      <c r="AC3" t="s">
        <v>43</v>
      </c>
      <c r="AD3" t="s">
        <v>53</v>
      </c>
      <c r="AE3" t="s">
        <v>54</v>
      </c>
      <c r="AI3" t="s">
        <v>43</v>
      </c>
      <c r="AJ3" t="s">
        <v>43</v>
      </c>
      <c r="AK3" t="s">
        <v>43</v>
      </c>
      <c r="AL3" t="s">
        <v>43</v>
      </c>
      <c r="AM3" t="s">
        <v>43</v>
      </c>
    </row>
    <row r="4" spans="1:39" x14ac:dyDescent="0.2">
      <c r="A4">
        <v>3</v>
      </c>
      <c r="B4">
        <v>0</v>
      </c>
      <c r="C4" t="s">
        <v>57</v>
      </c>
      <c r="D4">
        <v>99</v>
      </c>
      <c r="E4" t="s">
        <v>58</v>
      </c>
      <c r="G4">
        <v>0</v>
      </c>
      <c r="H4">
        <v>1225</v>
      </c>
      <c r="J4" t="s">
        <v>59</v>
      </c>
      <c r="K4" t="s">
        <v>60</v>
      </c>
      <c r="L4">
        <v>1</v>
      </c>
      <c r="N4">
        <v>0</v>
      </c>
      <c r="O4" t="s">
        <v>50</v>
      </c>
      <c r="Q4">
        <v>0</v>
      </c>
      <c r="R4">
        <v>0</v>
      </c>
      <c r="T4" t="s">
        <v>51</v>
      </c>
      <c r="U4" t="s">
        <v>52</v>
      </c>
      <c r="V4">
        <v>0</v>
      </c>
      <c r="W4" t="s">
        <v>43</v>
      </c>
      <c r="X4" t="s">
        <v>43</v>
      </c>
      <c r="Y4" t="s">
        <v>43</v>
      </c>
      <c r="Z4" t="s">
        <v>43</v>
      </c>
      <c r="AA4" t="s">
        <v>43</v>
      </c>
      <c r="AB4" t="s">
        <v>43</v>
      </c>
      <c r="AC4" t="s">
        <v>43</v>
      </c>
      <c r="AD4" t="s">
        <v>53</v>
      </c>
      <c r="AE4" t="s">
        <v>54</v>
      </c>
      <c r="AI4" t="s">
        <v>43</v>
      </c>
      <c r="AJ4" t="s">
        <v>43</v>
      </c>
      <c r="AK4" t="s">
        <v>43</v>
      </c>
      <c r="AL4" t="s">
        <v>43</v>
      </c>
      <c r="AM4" t="s">
        <v>43</v>
      </c>
    </row>
    <row r="5" spans="1:39" x14ac:dyDescent="0.2">
      <c r="A5">
        <v>4</v>
      </c>
      <c r="B5">
        <v>0</v>
      </c>
      <c r="D5">
        <v>0</v>
      </c>
      <c r="E5" t="s">
        <v>50</v>
      </c>
      <c r="G5">
        <v>0</v>
      </c>
      <c r="H5">
        <v>0</v>
      </c>
      <c r="J5" t="s">
        <v>51</v>
      </c>
      <c r="K5" t="s">
        <v>52</v>
      </c>
      <c r="L5">
        <v>0</v>
      </c>
      <c r="M5" t="s">
        <v>61</v>
      </c>
      <c r="N5">
        <v>87</v>
      </c>
      <c r="O5" t="s">
        <v>62</v>
      </c>
      <c r="Q5">
        <v>0</v>
      </c>
      <c r="R5">
        <v>1042</v>
      </c>
      <c r="T5" t="s">
        <v>48</v>
      </c>
      <c r="U5" t="s">
        <v>49</v>
      </c>
      <c r="V5">
        <v>1</v>
      </c>
      <c r="W5" t="s">
        <v>43</v>
      </c>
      <c r="X5" t="s">
        <v>43</v>
      </c>
      <c r="Y5" t="s">
        <v>43</v>
      </c>
      <c r="Z5" t="s">
        <v>43</v>
      </c>
      <c r="AA5" t="s">
        <v>43</v>
      </c>
      <c r="AB5" t="s">
        <v>43</v>
      </c>
      <c r="AC5" t="s">
        <v>43</v>
      </c>
      <c r="AD5" t="s">
        <v>53</v>
      </c>
      <c r="AE5" t="s">
        <v>54</v>
      </c>
      <c r="AI5" t="s">
        <v>43</v>
      </c>
      <c r="AJ5" t="s">
        <v>43</v>
      </c>
      <c r="AK5" t="s">
        <v>43</v>
      </c>
      <c r="AL5" t="s">
        <v>43</v>
      </c>
      <c r="AM5" t="s">
        <v>43</v>
      </c>
    </row>
    <row r="6" spans="1:39" x14ac:dyDescent="0.2">
      <c r="A6">
        <v>5</v>
      </c>
      <c r="B6">
        <v>0</v>
      </c>
      <c r="C6" t="s">
        <v>63</v>
      </c>
      <c r="D6">
        <v>98</v>
      </c>
      <c r="E6" t="s">
        <v>64</v>
      </c>
      <c r="G6">
        <v>0</v>
      </c>
      <c r="H6">
        <v>1091</v>
      </c>
      <c r="J6" t="s">
        <v>48</v>
      </c>
      <c r="K6" t="s">
        <v>49</v>
      </c>
      <c r="L6">
        <v>1</v>
      </c>
      <c r="N6">
        <v>0</v>
      </c>
      <c r="O6" t="s">
        <v>50</v>
      </c>
      <c r="Q6">
        <v>0</v>
      </c>
      <c r="R6">
        <v>0</v>
      </c>
      <c r="T6" t="s">
        <v>51</v>
      </c>
      <c r="U6" t="s">
        <v>52</v>
      </c>
      <c r="V6">
        <v>0</v>
      </c>
      <c r="W6" t="s">
        <v>43</v>
      </c>
      <c r="X6" t="s">
        <v>43</v>
      </c>
      <c r="Y6" t="s">
        <v>43</v>
      </c>
      <c r="Z6" t="s">
        <v>43</v>
      </c>
      <c r="AA6" t="s">
        <v>43</v>
      </c>
      <c r="AB6" t="s">
        <v>43</v>
      </c>
      <c r="AC6" t="s">
        <v>43</v>
      </c>
      <c r="AD6" t="s">
        <v>53</v>
      </c>
      <c r="AE6" t="s">
        <v>54</v>
      </c>
      <c r="AI6" t="s">
        <v>43</v>
      </c>
      <c r="AJ6" t="s">
        <v>43</v>
      </c>
      <c r="AK6" t="s">
        <v>43</v>
      </c>
      <c r="AL6" t="s">
        <v>43</v>
      </c>
      <c r="AM6" t="s">
        <v>43</v>
      </c>
    </row>
    <row r="7" spans="1:39" x14ac:dyDescent="0.2">
      <c r="A7">
        <v>6</v>
      </c>
      <c r="B7">
        <v>0</v>
      </c>
      <c r="C7" t="s">
        <v>65</v>
      </c>
      <c r="D7">
        <v>100</v>
      </c>
      <c r="E7" t="s">
        <v>66</v>
      </c>
      <c r="G7">
        <v>0</v>
      </c>
      <c r="H7">
        <v>1000</v>
      </c>
      <c r="J7" t="s">
        <v>48</v>
      </c>
      <c r="K7" t="s">
        <v>49</v>
      </c>
      <c r="L7">
        <v>0</v>
      </c>
      <c r="M7" t="s">
        <v>67</v>
      </c>
      <c r="N7">
        <v>104</v>
      </c>
      <c r="O7" t="s">
        <v>68</v>
      </c>
      <c r="Q7">
        <v>0</v>
      </c>
      <c r="R7">
        <v>1167</v>
      </c>
      <c r="T7" t="s">
        <v>59</v>
      </c>
      <c r="U7" t="s">
        <v>60</v>
      </c>
      <c r="V7">
        <v>1</v>
      </c>
      <c r="W7" t="s">
        <v>43</v>
      </c>
      <c r="X7" t="s">
        <v>43</v>
      </c>
      <c r="Y7" t="s">
        <v>43</v>
      </c>
      <c r="Z7" t="s">
        <v>43</v>
      </c>
      <c r="AA7" t="s">
        <v>43</v>
      </c>
      <c r="AB7" t="s">
        <v>43</v>
      </c>
      <c r="AC7" t="s">
        <v>43</v>
      </c>
      <c r="AD7" t="s">
        <v>53</v>
      </c>
      <c r="AE7" t="s">
        <v>54</v>
      </c>
      <c r="AI7" t="s">
        <v>43</v>
      </c>
      <c r="AJ7" t="s">
        <v>43</v>
      </c>
      <c r="AK7" t="s">
        <v>43</v>
      </c>
      <c r="AL7" t="s">
        <v>43</v>
      </c>
      <c r="AM7" t="s">
        <v>43</v>
      </c>
    </row>
    <row r="8" spans="1:39" x14ac:dyDescent="0.2">
      <c r="A8">
        <v>7</v>
      </c>
      <c r="B8">
        <v>0</v>
      </c>
      <c r="C8" t="s">
        <v>69</v>
      </c>
      <c r="D8">
        <v>102</v>
      </c>
      <c r="E8" t="s">
        <v>70</v>
      </c>
      <c r="G8">
        <v>0</v>
      </c>
      <c r="H8">
        <v>1073</v>
      </c>
      <c r="J8" t="s">
        <v>71</v>
      </c>
      <c r="K8" t="s">
        <v>72</v>
      </c>
      <c r="L8">
        <v>1</v>
      </c>
      <c r="N8">
        <v>0</v>
      </c>
      <c r="O8" t="s">
        <v>50</v>
      </c>
      <c r="Q8">
        <v>0</v>
      </c>
      <c r="R8">
        <v>0</v>
      </c>
      <c r="T8" t="s">
        <v>51</v>
      </c>
      <c r="U8" t="s">
        <v>52</v>
      </c>
      <c r="V8">
        <v>0</v>
      </c>
      <c r="W8" t="s">
        <v>43</v>
      </c>
      <c r="X8" t="s">
        <v>43</v>
      </c>
      <c r="Y8" t="s">
        <v>43</v>
      </c>
      <c r="Z8" t="s">
        <v>43</v>
      </c>
      <c r="AA8" t="s">
        <v>43</v>
      </c>
      <c r="AB8" t="s">
        <v>43</v>
      </c>
      <c r="AC8" t="s">
        <v>43</v>
      </c>
      <c r="AD8" t="s">
        <v>53</v>
      </c>
      <c r="AE8" t="s">
        <v>54</v>
      </c>
      <c r="AI8" t="s">
        <v>43</v>
      </c>
      <c r="AJ8" t="s">
        <v>43</v>
      </c>
      <c r="AK8" t="s">
        <v>43</v>
      </c>
      <c r="AL8" t="s">
        <v>43</v>
      </c>
      <c r="AM8" t="s">
        <v>43</v>
      </c>
    </row>
    <row r="9" spans="1:39" x14ac:dyDescent="0.2">
      <c r="A9">
        <v>8</v>
      </c>
      <c r="B9">
        <v>0</v>
      </c>
      <c r="D9">
        <v>0</v>
      </c>
      <c r="E9" t="s">
        <v>50</v>
      </c>
      <c r="G9">
        <v>0</v>
      </c>
      <c r="H9">
        <v>0</v>
      </c>
      <c r="J9" t="s">
        <v>51</v>
      </c>
      <c r="K9" t="s">
        <v>52</v>
      </c>
      <c r="L9">
        <v>0</v>
      </c>
      <c r="M9" t="s">
        <v>73</v>
      </c>
      <c r="N9">
        <v>101</v>
      </c>
      <c r="O9" t="s">
        <v>74</v>
      </c>
      <c r="Q9">
        <v>0</v>
      </c>
      <c r="R9">
        <v>1301</v>
      </c>
      <c r="T9" t="s">
        <v>48</v>
      </c>
      <c r="U9" t="s">
        <v>49</v>
      </c>
      <c r="V9">
        <v>1</v>
      </c>
      <c r="W9" t="s">
        <v>43</v>
      </c>
      <c r="X9" t="s">
        <v>43</v>
      </c>
      <c r="Y9" t="s">
        <v>43</v>
      </c>
      <c r="Z9" t="s">
        <v>43</v>
      </c>
      <c r="AA9" t="s">
        <v>43</v>
      </c>
      <c r="AB9" t="s">
        <v>43</v>
      </c>
      <c r="AC9" t="s">
        <v>43</v>
      </c>
      <c r="AD9" t="s">
        <v>53</v>
      </c>
      <c r="AE9" t="s">
        <v>54</v>
      </c>
      <c r="AI9" t="s">
        <v>43</v>
      </c>
      <c r="AJ9" t="s">
        <v>43</v>
      </c>
      <c r="AK9" t="s">
        <v>43</v>
      </c>
      <c r="AL9" t="s">
        <v>43</v>
      </c>
      <c r="AM9" t="s">
        <v>43</v>
      </c>
    </row>
    <row r="10" spans="1:39" x14ac:dyDescent="0.2">
      <c r="A10">
        <v>9</v>
      </c>
      <c r="B10">
        <v>0</v>
      </c>
      <c r="C10" t="s">
        <v>46</v>
      </c>
      <c r="D10">
        <v>56</v>
      </c>
      <c r="E10" t="s">
        <v>47</v>
      </c>
      <c r="G10">
        <v>0</v>
      </c>
      <c r="H10">
        <v>1256</v>
      </c>
      <c r="J10" t="s">
        <v>48</v>
      </c>
      <c r="K10" t="s">
        <v>49</v>
      </c>
      <c r="L10">
        <v>1</v>
      </c>
      <c r="M10" t="s">
        <v>55</v>
      </c>
      <c r="N10">
        <v>103</v>
      </c>
      <c r="O10" t="s">
        <v>56</v>
      </c>
      <c r="Q10">
        <v>0</v>
      </c>
      <c r="R10">
        <v>1006</v>
      </c>
      <c r="T10" t="s">
        <v>48</v>
      </c>
      <c r="U10" t="s">
        <v>49</v>
      </c>
      <c r="V10">
        <v>0</v>
      </c>
      <c r="W10" t="s">
        <v>43</v>
      </c>
      <c r="X10" t="s">
        <v>43</v>
      </c>
      <c r="Y10" t="s">
        <v>43</v>
      </c>
      <c r="Z10" t="s">
        <v>43</v>
      </c>
      <c r="AA10" t="s">
        <v>43</v>
      </c>
      <c r="AB10" t="s">
        <v>43</v>
      </c>
      <c r="AC10" t="s">
        <v>43</v>
      </c>
      <c r="AD10" t="s">
        <v>53</v>
      </c>
      <c r="AE10" t="s">
        <v>54</v>
      </c>
      <c r="AI10" t="s">
        <v>43</v>
      </c>
      <c r="AJ10" t="s">
        <v>43</v>
      </c>
      <c r="AK10" t="s">
        <v>43</v>
      </c>
      <c r="AL10" t="s">
        <v>43</v>
      </c>
      <c r="AM10" t="s">
        <v>43</v>
      </c>
    </row>
    <row r="11" spans="1:39" x14ac:dyDescent="0.2">
      <c r="A11">
        <v>10</v>
      </c>
      <c r="B11">
        <v>0</v>
      </c>
      <c r="C11" t="s">
        <v>57</v>
      </c>
      <c r="D11">
        <v>99</v>
      </c>
      <c r="E11" t="s">
        <v>58</v>
      </c>
      <c r="G11">
        <v>0</v>
      </c>
      <c r="H11">
        <v>1225</v>
      </c>
      <c r="J11" t="s">
        <v>59</v>
      </c>
      <c r="K11" t="s">
        <v>60</v>
      </c>
      <c r="L11">
        <v>0</v>
      </c>
      <c r="M11" t="s">
        <v>61</v>
      </c>
      <c r="N11">
        <v>87</v>
      </c>
      <c r="O11" t="s">
        <v>62</v>
      </c>
      <c r="Q11">
        <v>0</v>
      </c>
      <c r="R11">
        <v>1042</v>
      </c>
      <c r="T11" t="s">
        <v>48</v>
      </c>
      <c r="U11" t="s">
        <v>49</v>
      </c>
      <c r="V11">
        <v>1</v>
      </c>
      <c r="W11" t="s">
        <v>43</v>
      </c>
      <c r="X11" t="s">
        <v>43</v>
      </c>
      <c r="Y11" t="s">
        <v>43</v>
      </c>
      <c r="Z11" t="s">
        <v>43</v>
      </c>
      <c r="AA11" t="s">
        <v>43</v>
      </c>
      <c r="AB11" t="s">
        <v>43</v>
      </c>
      <c r="AC11" t="s">
        <v>43</v>
      </c>
      <c r="AD11" t="s">
        <v>53</v>
      </c>
      <c r="AE11" t="s">
        <v>54</v>
      </c>
      <c r="AI11" t="s">
        <v>43</v>
      </c>
      <c r="AJ11" t="s">
        <v>43</v>
      </c>
      <c r="AK11" t="s">
        <v>43</v>
      </c>
      <c r="AL11" t="s">
        <v>43</v>
      </c>
      <c r="AM11" t="s">
        <v>43</v>
      </c>
    </row>
    <row r="12" spans="1:39" x14ac:dyDescent="0.2">
      <c r="A12">
        <v>11</v>
      </c>
      <c r="B12">
        <v>0</v>
      </c>
      <c r="C12" t="s">
        <v>63</v>
      </c>
      <c r="D12">
        <v>98</v>
      </c>
      <c r="E12" t="s">
        <v>64</v>
      </c>
      <c r="G12">
        <v>0</v>
      </c>
      <c r="H12">
        <v>1091</v>
      </c>
      <c r="J12" t="s">
        <v>48</v>
      </c>
      <c r="K12" t="s">
        <v>49</v>
      </c>
      <c r="L12">
        <v>0</v>
      </c>
      <c r="M12" t="s">
        <v>67</v>
      </c>
      <c r="N12">
        <v>104</v>
      </c>
      <c r="O12" t="s">
        <v>68</v>
      </c>
      <c r="Q12">
        <v>0</v>
      </c>
      <c r="R12">
        <v>1167</v>
      </c>
      <c r="T12" t="s">
        <v>59</v>
      </c>
      <c r="U12" t="s">
        <v>60</v>
      </c>
      <c r="V12">
        <v>1</v>
      </c>
      <c r="W12" t="s">
        <v>43</v>
      </c>
      <c r="X12" t="s">
        <v>43</v>
      </c>
      <c r="Y12" t="s">
        <v>43</v>
      </c>
      <c r="Z12" t="s">
        <v>43</v>
      </c>
      <c r="AA12" t="s">
        <v>43</v>
      </c>
      <c r="AB12" t="s">
        <v>43</v>
      </c>
      <c r="AC12" t="s">
        <v>43</v>
      </c>
      <c r="AD12" t="s">
        <v>53</v>
      </c>
      <c r="AE12" t="s">
        <v>54</v>
      </c>
      <c r="AI12" t="s">
        <v>43</v>
      </c>
      <c r="AJ12" t="s">
        <v>43</v>
      </c>
      <c r="AK12" t="s">
        <v>43</v>
      </c>
      <c r="AL12" t="s">
        <v>43</v>
      </c>
      <c r="AM12" t="s">
        <v>43</v>
      </c>
    </row>
    <row r="13" spans="1:39" x14ac:dyDescent="0.2">
      <c r="A13">
        <v>12</v>
      </c>
      <c r="B13">
        <v>0</v>
      </c>
      <c r="C13" t="s">
        <v>69</v>
      </c>
      <c r="D13">
        <v>102</v>
      </c>
      <c r="E13" t="s">
        <v>70</v>
      </c>
      <c r="G13">
        <v>0</v>
      </c>
      <c r="H13">
        <v>1073</v>
      </c>
      <c r="J13" t="s">
        <v>71</v>
      </c>
      <c r="K13" t="s">
        <v>72</v>
      </c>
      <c r="L13">
        <v>0</v>
      </c>
      <c r="M13" t="s">
        <v>73</v>
      </c>
      <c r="N13">
        <v>101</v>
      </c>
      <c r="O13" t="s">
        <v>74</v>
      </c>
      <c r="Q13">
        <v>0</v>
      </c>
      <c r="R13">
        <v>1301</v>
      </c>
      <c r="T13" t="s">
        <v>48</v>
      </c>
      <c r="U13" t="s">
        <v>49</v>
      </c>
      <c r="V13">
        <v>1</v>
      </c>
      <c r="W13" t="s">
        <v>43</v>
      </c>
      <c r="X13" t="s">
        <v>43</v>
      </c>
      <c r="Y13" t="s">
        <v>43</v>
      </c>
      <c r="Z13" t="s">
        <v>43</v>
      </c>
      <c r="AA13" t="s">
        <v>43</v>
      </c>
      <c r="AB13" t="s">
        <v>43</v>
      </c>
      <c r="AC13" t="s">
        <v>43</v>
      </c>
      <c r="AD13" t="s">
        <v>53</v>
      </c>
      <c r="AE13" t="s">
        <v>54</v>
      </c>
      <c r="AI13" t="s">
        <v>43</v>
      </c>
      <c r="AJ13" t="s">
        <v>43</v>
      </c>
      <c r="AK13" t="s">
        <v>43</v>
      </c>
      <c r="AL13" t="s">
        <v>43</v>
      </c>
      <c r="AM13" t="s">
        <v>43</v>
      </c>
    </row>
    <row r="14" spans="1:39" x14ac:dyDescent="0.2">
      <c r="A14">
        <v>13</v>
      </c>
      <c r="B14">
        <v>0</v>
      </c>
      <c r="C14" t="s">
        <v>46</v>
      </c>
      <c r="D14">
        <v>56</v>
      </c>
      <c r="E14" t="s">
        <v>47</v>
      </c>
      <c r="G14">
        <v>0</v>
      </c>
      <c r="H14">
        <v>1256</v>
      </c>
      <c r="J14" t="s">
        <v>48</v>
      </c>
      <c r="K14" t="s">
        <v>49</v>
      </c>
      <c r="L14">
        <v>1</v>
      </c>
      <c r="M14" t="s">
        <v>61</v>
      </c>
      <c r="N14">
        <v>87</v>
      </c>
      <c r="O14" t="s">
        <v>62</v>
      </c>
      <c r="Q14">
        <v>0</v>
      </c>
      <c r="R14">
        <v>1042</v>
      </c>
      <c r="T14" t="s">
        <v>48</v>
      </c>
      <c r="U14" t="s">
        <v>49</v>
      </c>
      <c r="V14">
        <v>0</v>
      </c>
      <c r="W14" t="s">
        <v>43</v>
      </c>
      <c r="X14" t="s">
        <v>43</v>
      </c>
      <c r="Y14" t="s">
        <v>43</v>
      </c>
      <c r="Z14" t="s">
        <v>43</v>
      </c>
      <c r="AA14" t="s">
        <v>43</v>
      </c>
      <c r="AB14" t="s">
        <v>43</v>
      </c>
      <c r="AC14" t="s">
        <v>43</v>
      </c>
      <c r="AD14" t="s">
        <v>53</v>
      </c>
      <c r="AE14" t="s">
        <v>54</v>
      </c>
      <c r="AI14" t="s">
        <v>43</v>
      </c>
      <c r="AJ14" t="s">
        <v>43</v>
      </c>
      <c r="AK14" t="s">
        <v>43</v>
      </c>
      <c r="AL14" t="s">
        <v>43</v>
      </c>
      <c r="AM14" t="s">
        <v>43</v>
      </c>
    </row>
    <row r="15" spans="1:39" x14ac:dyDescent="0.2">
      <c r="A15">
        <v>14</v>
      </c>
      <c r="B15">
        <v>0</v>
      </c>
      <c r="C15" t="s">
        <v>67</v>
      </c>
      <c r="D15">
        <v>104</v>
      </c>
      <c r="E15" t="s">
        <v>68</v>
      </c>
      <c r="G15">
        <v>0</v>
      </c>
      <c r="H15">
        <v>1167</v>
      </c>
      <c r="J15" t="s">
        <v>59</v>
      </c>
      <c r="K15" t="s">
        <v>60</v>
      </c>
      <c r="L15">
        <v>1</v>
      </c>
      <c r="M15" t="s">
        <v>73</v>
      </c>
      <c r="N15">
        <v>101</v>
      </c>
      <c r="O15" t="s">
        <v>74</v>
      </c>
      <c r="Q15">
        <v>0</v>
      </c>
      <c r="R15">
        <v>1301</v>
      </c>
      <c r="T15" t="s">
        <v>48</v>
      </c>
      <c r="U15" t="s">
        <v>49</v>
      </c>
      <c r="V15">
        <v>0</v>
      </c>
      <c r="W15" t="s">
        <v>43</v>
      </c>
      <c r="X15" t="s">
        <v>43</v>
      </c>
      <c r="Y15" t="s">
        <v>43</v>
      </c>
      <c r="Z15" t="s">
        <v>43</v>
      </c>
      <c r="AA15" t="s">
        <v>43</v>
      </c>
      <c r="AB15" t="s">
        <v>43</v>
      </c>
      <c r="AC15" t="s">
        <v>43</v>
      </c>
      <c r="AD15" t="s">
        <v>53</v>
      </c>
      <c r="AE15" t="s">
        <v>54</v>
      </c>
      <c r="AI15" t="s">
        <v>43</v>
      </c>
      <c r="AJ15" t="s">
        <v>43</v>
      </c>
      <c r="AK15" t="s">
        <v>43</v>
      </c>
      <c r="AL15" t="s">
        <v>43</v>
      </c>
      <c r="AM15" t="s">
        <v>43</v>
      </c>
    </row>
    <row r="16" spans="1:39" x14ac:dyDescent="0.2">
      <c r="A16">
        <v>15</v>
      </c>
      <c r="B16">
        <v>0</v>
      </c>
      <c r="C16" t="s">
        <v>46</v>
      </c>
      <c r="D16">
        <v>56</v>
      </c>
      <c r="E16" t="s">
        <v>47</v>
      </c>
      <c r="G16">
        <v>0</v>
      </c>
      <c r="H16">
        <v>1256</v>
      </c>
      <c r="J16" t="s">
        <v>48</v>
      </c>
      <c r="K16" t="s">
        <v>49</v>
      </c>
      <c r="L16">
        <v>0</v>
      </c>
      <c r="M16" t="s">
        <v>67</v>
      </c>
      <c r="N16">
        <v>104</v>
      </c>
      <c r="O16" t="s">
        <v>68</v>
      </c>
      <c r="Q16">
        <v>0</v>
      </c>
      <c r="R16">
        <v>1167</v>
      </c>
      <c r="T16" t="s">
        <v>59</v>
      </c>
      <c r="U16" t="s">
        <v>60</v>
      </c>
      <c r="V16">
        <v>1</v>
      </c>
      <c r="W16" t="s">
        <v>43</v>
      </c>
      <c r="X16" t="s">
        <v>43</v>
      </c>
      <c r="Y16" t="s">
        <v>43</v>
      </c>
      <c r="Z16" t="s">
        <v>43</v>
      </c>
      <c r="AA16" t="s">
        <v>43</v>
      </c>
      <c r="AB16" t="s">
        <v>43</v>
      </c>
      <c r="AC16" t="s">
        <v>43</v>
      </c>
      <c r="AD16" t="s">
        <v>53</v>
      </c>
      <c r="AE16" t="s">
        <v>54</v>
      </c>
      <c r="AI16" t="s">
        <v>43</v>
      </c>
      <c r="AJ16" t="s">
        <v>43</v>
      </c>
      <c r="AK16" t="s">
        <v>43</v>
      </c>
      <c r="AL16" t="s">
        <v>43</v>
      </c>
      <c r="AM16" t="s">
        <v>43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3" sqref="B3"/>
    </sheetView>
  </sheetViews>
  <sheetFormatPr baseColWidth="10" defaultRowHeight="12.75" x14ac:dyDescent="0.2"/>
  <cols>
    <col min="2" max="2" width="23.140625" bestFit="1" customWidth="1"/>
  </cols>
  <sheetData>
    <row r="1" spans="1:2" x14ac:dyDescent="0.2">
      <c r="A1" t="s">
        <v>0</v>
      </c>
    </row>
    <row r="2" spans="1:2" x14ac:dyDescent="0.2">
      <c r="A2" t="s">
        <v>1</v>
      </c>
      <c r="B2" s="84">
        <v>46179</v>
      </c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Q341"/>
  <sheetViews>
    <sheetView showGridLines="0" tabSelected="1" zoomScale="80" zoomScaleNormal="100" workbookViewId="0">
      <selection activeCell="V56" sqref="V56"/>
    </sheetView>
  </sheetViews>
  <sheetFormatPr baseColWidth="10" defaultColWidth="10.28515625" defaultRowHeight="15.75" x14ac:dyDescent="0.25"/>
  <cols>
    <col min="1" max="1" width="3.7109375" style="18" customWidth="1"/>
    <col min="2" max="2" width="4.7109375" style="74" customWidth="1"/>
    <col min="3" max="4" width="3.7109375" style="74" customWidth="1"/>
    <col min="5" max="5" width="3.7109375" style="75" customWidth="1"/>
    <col min="6" max="6" width="3.7109375" style="74" customWidth="1"/>
    <col min="7" max="7" width="3.7109375" style="76" customWidth="1"/>
    <col min="8" max="8" width="3.7109375" style="75" customWidth="1"/>
    <col min="9" max="9" width="3.7109375" style="74" customWidth="1"/>
    <col min="10" max="10" width="4.7109375" style="18" customWidth="1"/>
    <col min="11" max="12" width="3.7109375" style="74" customWidth="1"/>
    <col min="13" max="13" width="3.7109375" style="75" customWidth="1"/>
    <col min="14" max="15" width="3.7109375" style="74" customWidth="1"/>
    <col min="16" max="16" width="3.7109375" style="75" customWidth="1"/>
    <col min="17" max="17" width="3.7109375" style="74" customWidth="1"/>
    <col min="18" max="18" width="4.7109375" style="18" customWidth="1"/>
    <col min="19" max="20" width="3.7109375" style="74" customWidth="1"/>
    <col min="21" max="21" width="3.7109375" style="75" customWidth="1"/>
    <col min="22" max="23" width="3.7109375" style="74" customWidth="1"/>
    <col min="24" max="24" width="3.7109375" style="75" customWidth="1"/>
    <col min="25" max="25" width="3.7109375" style="74" customWidth="1"/>
    <col min="26" max="26" width="4.7109375" style="18" customWidth="1"/>
    <col min="27" max="28" width="3.7109375" style="74" customWidth="1"/>
    <col min="29" max="29" width="3.7109375" style="75" customWidth="1"/>
    <col min="30" max="31" width="3.7109375" style="74" customWidth="1"/>
    <col min="32" max="32" width="3.7109375" style="75" customWidth="1"/>
    <col min="33" max="33" width="3.7109375" style="74" customWidth="1"/>
    <col min="34" max="34" width="4.7109375" style="18" customWidth="1"/>
    <col min="35" max="41" width="3.7109375" style="74" customWidth="1"/>
    <col min="42" max="42" width="5.7109375" style="18" customWidth="1"/>
    <col min="43" max="43" width="17.85546875" style="74" customWidth="1"/>
    <col min="44" max="44" width="10.28515625" style="74" customWidth="1"/>
    <col min="45" max="16384" width="10.28515625" style="74"/>
  </cols>
  <sheetData>
    <row r="1" spans="1:42" s="17" customFormat="1" x14ac:dyDescent="0.25">
      <c r="A1" s="13"/>
      <c r="B1" s="80"/>
      <c r="C1" s="81"/>
      <c r="D1" s="81"/>
      <c r="E1" s="81"/>
      <c r="F1" s="81"/>
      <c r="G1" s="82"/>
      <c r="H1" s="81"/>
      <c r="I1" s="83"/>
      <c r="J1" s="80"/>
      <c r="K1" s="81"/>
      <c r="L1" s="81"/>
      <c r="M1" s="81"/>
      <c r="N1" s="81"/>
      <c r="O1" s="81"/>
      <c r="P1" s="81"/>
      <c r="Q1" s="83"/>
      <c r="R1" s="14"/>
      <c r="S1" s="15"/>
      <c r="T1" s="15"/>
      <c r="U1" s="15"/>
      <c r="V1" s="15"/>
      <c r="W1" s="15"/>
      <c r="X1" s="15"/>
      <c r="Y1" s="16"/>
      <c r="Z1" s="14"/>
      <c r="AA1" s="15"/>
      <c r="AB1" s="15"/>
      <c r="AC1" s="15"/>
      <c r="AD1" s="15"/>
      <c r="AE1" s="15"/>
      <c r="AF1" s="15"/>
      <c r="AG1" s="16"/>
      <c r="AH1" s="92"/>
      <c r="AI1" s="91"/>
      <c r="AJ1" s="91"/>
      <c r="AK1" s="91"/>
      <c r="AL1" s="91"/>
      <c r="AM1" s="91"/>
      <c r="AN1" s="91"/>
      <c r="AO1" s="91"/>
    </row>
    <row r="2" spans="1:42" s="18" customFormat="1" x14ac:dyDescent="0.25">
      <c r="B2" s="19" t="s">
        <v>2</v>
      </c>
      <c r="C2" s="19"/>
      <c r="D2" s="19"/>
      <c r="E2" s="19"/>
      <c r="F2" s="19"/>
      <c r="G2" s="20"/>
      <c r="H2" s="19"/>
      <c r="I2" s="19"/>
      <c r="J2" s="19" t="s">
        <v>3</v>
      </c>
      <c r="K2" s="19"/>
      <c r="L2" s="19"/>
      <c r="M2" s="19"/>
      <c r="N2" s="19"/>
      <c r="O2" s="19"/>
      <c r="P2" s="19"/>
      <c r="Q2" s="19"/>
      <c r="R2" s="19" t="s">
        <v>4</v>
      </c>
      <c r="S2" s="19"/>
      <c r="T2" s="19"/>
      <c r="U2" s="19"/>
      <c r="V2" s="19"/>
      <c r="W2" s="19"/>
      <c r="X2" s="19"/>
      <c r="Y2" s="19"/>
      <c r="Z2" s="19" t="s">
        <v>5</v>
      </c>
      <c r="AA2" s="19"/>
      <c r="AB2" s="19"/>
      <c r="AC2" s="19"/>
      <c r="AD2" s="19"/>
      <c r="AE2" s="19"/>
      <c r="AF2" s="19"/>
      <c r="AG2" s="19"/>
      <c r="AH2" s="91"/>
      <c r="AI2" s="91"/>
      <c r="AJ2" s="91"/>
      <c r="AK2" s="91"/>
      <c r="AL2" s="91"/>
      <c r="AM2" s="91"/>
      <c r="AN2" s="91"/>
      <c r="AO2" s="91"/>
    </row>
    <row r="3" spans="1:42" s="25" customFormat="1" ht="12" customHeight="1" x14ac:dyDescent="0.2">
      <c r="A3" s="21"/>
      <c r="B3" s="22"/>
      <c r="C3" s="22"/>
      <c r="D3" s="22"/>
      <c r="E3" s="23"/>
      <c r="F3" s="22"/>
      <c r="G3" s="24"/>
      <c r="H3" s="23"/>
      <c r="I3" s="22"/>
      <c r="J3" s="22"/>
      <c r="K3" s="22"/>
      <c r="L3" s="22"/>
      <c r="M3" s="23"/>
      <c r="N3" s="22"/>
      <c r="O3" s="22"/>
      <c r="P3" s="23"/>
      <c r="Q3" s="22"/>
      <c r="R3" s="22"/>
      <c r="S3" s="22"/>
      <c r="T3" s="22"/>
      <c r="U3" s="23"/>
      <c r="V3" s="22"/>
      <c r="W3" s="22"/>
      <c r="X3" s="23"/>
      <c r="Y3" s="22"/>
      <c r="Z3" s="22"/>
      <c r="AA3" s="22"/>
      <c r="AB3" s="22"/>
      <c r="AC3" s="23"/>
      <c r="AD3" s="22"/>
      <c r="AE3" s="22"/>
      <c r="AF3" s="23"/>
      <c r="AG3" s="22"/>
      <c r="AH3" s="22"/>
      <c r="AI3" s="22"/>
      <c r="AJ3" s="22"/>
      <c r="AK3" s="22"/>
      <c r="AL3" s="22"/>
      <c r="AM3" s="22"/>
      <c r="AN3" s="22"/>
      <c r="AO3" s="22"/>
      <c r="AP3" s="21"/>
    </row>
    <row r="4" spans="1:42" s="25" customFormat="1" ht="12" customHeight="1" x14ac:dyDescent="0.2">
      <c r="A4" s="21"/>
      <c r="B4" s="22"/>
      <c r="C4" s="21"/>
      <c r="D4" s="21"/>
      <c r="E4" s="26"/>
      <c r="F4" s="21"/>
      <c r="G4" s="27"/>
      <c r="H4" s="26"/>
      <c r="I4" s="21"/>
      <c r="J4" s="21"/>
      <c r="M4" s="28"/>
      <c r="P4" s="28"/>
      <c r="R4" s="21"/>
      <c r="U4" s="28"/>
      <c r="X4" s="28"/>
      <c r="Z4" s="21"/>
      <c r="AC4" s="28"/>
      <c r="AF4" s="28"/>
      <c r="AH4" s="21"/>
      <c r="AP4" s="21"/>
    </row>
    <row r="5" spans="1:42" s="25" customFormat="1" ht="12" customHeight="1" x14ac:dyDescent="0.2">
      <c r="A5" s="85">
        <v>1</v>
      </c>
      <c r="B5" s="29">
        <f>IF(VLOOKUP(B7,NP,4,FALSE)=0,"",VLOOKUP(B7,NP,4,FALSE))</f>
        <v>56</v>
      </c>
      <c r="C5" s="30" t="str">
        <f>IF(B5="","",CONCATENATE(VLOOKUP(B7,NP,5,FALSE),"  ",VLOOKUP(B7,NP,6,FALSE)))</f>
        <v xml:space="preserve">125-NEIMON.C/83-URIDIA.N  </v>
      </c>
      <c r="D5" s="30"/>
      <c r="E5" s="31"/>
      <c r="F5" s="30"/>
      <c r="G5" s="32"/>
      <c r="H5" s="31"/>
      <c r="I5" s="30"/>
      <c r="J5" s="21"/>
      <c r="M5" s="28"/>
      <c r="P5" s="28"/>
      <c r="R5" s="21"/>
      <c r="U5" s="28"/>
      <c r="X5" s="28"/>
      <c r="Z5" s="21"/>
      <c r="AC5" s="28"/>
      <c r="AF5" s="28"/>
      <c r="AH5" s="21"/>
      <c r="AP5" s="21"/>
    </row>
    <row r="6" spans="1:42" s="25" customFormat="1" ht="12" customHeight="1" x14ac:dyDescent="0.2">
      <c r="A6" s="52"/>
      <c r="B6" s="77" t="str">
        <f>IF(OR(B5="",VLOOKUP(B7,NP,10,FALSE)=0),"",IF(LEN(VLOOKUP(B7,NP,10,FALSE))=7,VLOOKUP(B7,NP,10,FALSE),VLOOKUP(B7,NP,10,FALSE)))</f>
        <v>08910402</v>
      </c>
      <c r="C6" s="33" t="str">
        <f>IF(B5="","",CONCATENATE(VLOOKUP(B7,NP,8,FALSE)," pts - ",VLOOKUP(B7,NP,11,FALSE)))</f>
        <v>1256 pts - AS CORBEIL-ESSONNES TT</v>
      </c>
      <c r="D6" s="33"/>
      <c r="E6" s="34"/>
      <c r="F6" s="33"/>
      <c r="G6" s="35"/>
      <c r="H6" s="34"/>
      <c r="I6" s="49"/>
      <c r="J6" s="26">
        <v>1</v>
      </c>
      <c r="M6" s="28"/>
      <c r="P6" s="28"/>
      <c r="R6" s="21"/>
      <c r="U6" s="28"/>
      <c r="X6" s="28"/>
      <c r="Z6" s="21"/>
      <c r="AC6" s="28"/>
      <c r="AF6" s="28"/>
      <c r="AH6" s="21"/>
      <c r="AP6" s="21"/>
    </row>
    <row r="7" spans="1:42" s="25" customFormat="1" ht="12" customHeight="1" x14ac:dyDescent="0.2">
      <c r="A7" s="52"/>
      <c r="B7" s="37">
        <v>1</v>
      </c>
      <c r="C7" s="38" t="s">
        <v>6</v>
      </c>
      <c r="D7" s="38"/>
      <c r="E7" s="39" t="str">
        <f>IF(VLOOKUP(B7,NP,32,FALSE)="","",IF(VLOOKUP(B7,NP,32,FALSE)=0,"",VLOOKUP(B7,NP,32,FALSE)))</f>
        <v/>
      </c>
      <c r="F7" s="40" t="str">
        <f>IF(VLOOKUP(B7,NP,33,FALSE)="","",IF(VLOOKUP(B7,NP,34,FALSE)=2,"",VLOOKUP(B7,NP,34,FALSE)))</f>
        <v/>
      </c>
      <c r="G7" s="41"/>
      <c r="H7" s="42" t="str">
        <f>IF(VLOOKUP(B7,NP,33,FALSE)="","",IF(VLOOKUP(B7,NP,33,FALSE)=0,"",VLOOKUP(B7,NP,33,FALSE)))</f>
        <v/>
      </c>
      <c r="I7" s="79"/>
      <c r="J7" s="78">
        <f>IF(VLOOKUP(J10,NP,4,FALSE)=0,"",VLOOKUP(J10,NP,4,FALSE))</f>
        <v>56</v>
      </c>
      <c r="K7" s="30" t="str">
        <f>IF(J7="","",CONCATENATE(VLOOKUP(J10,NP,5,FALSE),"  ",VLOOKUP(J10,NP,6,FALSE)))</f>
        <v xml:space="preserve">125-NEIMON.C/83-URIDIA.N  </v>
      </c>
      <c r="L7" s="30"/>
      <c r="M7" s="31"/>
      <c r="N7" s="30"/>
      <c r="O7" s="30"/>
      <c r="P7" s="31"/>
      <c r="Q7" s="30"/>
      <c r="R7" s="21"/>
      <c r="U7" s="28"/>
      <c r="X7" s="28"/>
      <c r="Z7" s="21"/>
      <c r="AC7" s="28"/>
      <c r="AF7" s="28"/>
      <c r="AH7" s="21"/>
      <c r="AP7" s="21"/>
    </row>
    <row r="8" spans="1:42" s="25" customFormat="1" ht="12" customHeight="1" x14ac:dyDescent="0.2">
      <c r="A8" s="52"/>
      <c r="E8" s="28"/>
      <c r="G8" s="45"/>
      <c r="H8" s="28"/>
      <c r="I8" s="55"/>
      <c r="K8" s="47" t="str">
        <f>IF(J7="","",CONCATENATE(VLOOKUP(J10,NP,8,FALSE)," pts - ",VLOOKUP(J10,NP,11,FALSE)))</f>
        <v>1256 pts - AS CORBEIL-ESSONNES TT</v>
      </c>
      <c r="L8" s="47"/>
      <c r="M8" s="48"/>
      <c r="N8" s="47"/>
      <c r="O8" s="47"/>
      <c r="P8" s="48"/>
      <c r="Q8" s="49"/>
      <c r="R8" s="50"/>
      <c r="U8" s="28"/>
      <c r="X8" s="28"/>
      <c r="Z8" s="21"/>
      <c r="AC8" s="28"/>
      <c r="AF8" s="28"/>
      <c r="AH8" s="21"/>
      <c r="AP8" s="21"/>
    </row>
    <row r="9" spans="1:42" s="25" customFormat="1" ht="12" customHeight="1" x14ac:dyDescent="0.2">
      <c r="A9" s="86">
        <v>2</v>
      </c>
      <c r="B9" s="29" t="str">
        <f>IF(VLOOKUP(B7,NP,14,FALSE)=0,"",VLOOKUP(B7,NP,14,FALSE))</f>
        <v/>
      </c>
      <c r="C9" s="30" t="str">
        <f>IF(B9="","",CONCATENATE(VLOOKUP(B7,NP,15,FALSE),"  ",VLOOKUP(B7,NP,16,FALSE)))</f>
        <v/>
      </c>
      <c r="D9" s="30"/>
      <c r="E9" s="31"/>
      <c r="F9" s="30"/>
      <c r="G9" s="32"/>
      <c r="H9" s="31"/>
      <c r="I9" s="54"/>
      <c r="J9" s="21"/>
      <c r="K9" s="33" t="str">
        <f>IF(J7="","",CONCATENATE(IF(VLOOKUP(B7,NP,23,FALSE)="","",IF(VLOOKUP(B7,NP,12,FALSE)=1,VLOOKUP(B7,NP,23,FALSE),-VLOOKUP(B7,NP,23,FALSE))),IF(VLOOKUP(B7,NP,24,FALSE)="","",CONCATENATE(" / ",IF(VLOOKUP(B7,NP,12,FALSE)=1,VLOOKUP(B7,NP,24,FALSE),-VLOOKUP(B7,NP,24,FALSE)))),IF(VLOOKUP(B7,NP,25,FALSE)="","",CONCATENATE(" / ",IF(VLOOKUP(B7,NP,12,FALSE)=1,VLOOKUP(B7,NP,25,FALSE),-VLOOKUP(B7,NP,25,FALSE)))),IF(VLOOKUP(B7,NP,26,FALSE)="","",CONCATENATE(" / ",IF(VLOOKUP(B7,NP,12,FALSE)=1,VLOOKUP(B7,NP,26,FALSE),-VLOOKUP(B7,NP,26,FALSE)))),IF(VLOOKUP(B7,NP,27,FALSE)="","",CONCATENATE(" / ",IF(VLOOKUP(B7,NP,12,FALSE)=1,VLOOKUP(B7,NP,27,FALSE),-VLOOKUP(B7,NP,27,FALSE)))),IF(VLOOKUP(B7,NP,28)="","",CONCATENATE(" / ",IF(VLOOKUP(B7,NP,12)=1,VLOOKUP(B7,NP,28),-VLOOKUP(B7,NP,28)))),IF(VLOOKUP(B7,NP,29)="","",CONCATENATE(" / ",IF(VLOOKUP(B7,NP,12)=1,VLOOKUP(B7,NP,29),-VLOOKUP(B7,NP,29))))))</f>
        <v/>
      </c>
      <c r="L9" s="33"/>
      <c r="M9" s="34"/>
      <c r="N9" s="33"/>
      <c r="O9" s="33"/>
      <c r="P9" s="34"/>
      <c r="Q9" s="51"/>
      <c r="R9" s="36">
        <v>1</v>
      </c>
      <c r="U9" s="28"/>
      <c r="X9" s="28"/>
      <c r="Z9" s="21"/>
      <c r="AC9" s="28"/>
      <c r="AF9" s="28"/>
      <c r="AH9" s="21"/>
      <c r="AP9" s="21"/>
    </row>
    <row r="10" spans="1:42" s="25" customFormat="1" ht="12" customHeight="1" x14ac:dyDescent="0.2">
      <c r="A10" s="52"/>
      <c r="B10" s="77" t="str">
        <f>IF(OR(B9="",VLOOKUP(B7,NP,20,FALSE)=0),"",IF(LEN(VLOOKUP(B7,NP,20,FALSE))=7,VLOOKUP(B7,NP,20,FALSE),VLOOKUP(B7,NP,20,FALSE)))</f>
        <v/>
      </c>
      <c r="C10" s="33" t="str">
        <f>IF(B9="","",CONCATENATE(VLOOKUP(B7,NP,18,FALSE)," pts - ",VLOOKUP(B7,NP,21,FALSE)))</f>
        <v/>
      </c>
      <c r="D10" s="33"/>
      <c r="E10" s="34"/>
      <c r="F10" s="33"/>
      <c r="G10" s="35"/>
      <c r="H10" s="34"/>
      <c r="I10" s="33"/>
      <c r="J10" s="53">
        <v>9</v>
      </c>
      <c r="K10" s="38" t="s">
        <v>6</v>
      </c>
      <c r="L10" s="38"/>
      <c r="M10" s="39" t="str">
        <f>IF(VLOOKUP(J10,NP,32,FALSE)="","",IF(VLOOKUP(J10,NP,32,FALSE)=0,"",VLOOKUP(J10,NP,32,FALSE)))</f>
        <v/>
      </c>
      <c r="N10" s="40" t="str">
        <f>IF(VLOOKUP(J10,NP,33,FALSE)="","",IF(VLOOKUP(J10,NP,34,FALSE)=2,"",VLOOKUP(J10,NP,34,FALSE)))</f>
        <v/>
      </c>
      <c r="O10" s="40"/>
      <c r="P10" s="42" t="str">
        <f>IF(VLOOKUP(J10,NP,33,FALSE)="","",IF(VLOOKUP(J10,NP,33,FALSE)=0,"",VLOOKUP(J10,NP,33,FALSE)))</f>
        <v/>
      </c>
      <c r="Q10" s="43"/>
      <c r="R10" s="44">
        <f>IF(VLOOKUP(R16,NP,4,FALSE)=0,"",VLOOKUP(R16,NP,4,FALSE))</f>
        <v>56</v>
      </c>
      <c r="S10" s="30" t="str">
        <f>IF(R10="","",CONCATENATE(VLOOKUP(R16,NP,5,FALSE),"  ",VLOOKUP(R16,NP,6,FALSE)))</f>
        <v xml:space="preserve">125-NEIMON.C/83-URIDIA.N  </v>
      </c>
      <c r="T10" s="30"/>
      <c r="U10" s="31"/>
      <c r="V10" s="30"/>
      <c r="W10" s="30"/>
      <c r="X10" s="31"/>
      <c r="Y10" s="30"/>
      <c r="Z10" s="21"/>
      <c r="AC10" s="28"/>
      <c r="AF10" s="28"/>
      <c r="AH10" s="21"/>
      <c r="AP10" s="21"/>
    </row>
    <row r="11" spans="1:42" s="25" customFormat="1" ht="12" customHeight="1" x14ac:dyDescent="0.2">
      <c r="A11" s="86">
        <v>3</v>
      </c>
      <c r="B11" s="29" t="str">
        <f>IF(VLOOKUP(B13,NP,4,FALSE)=0,"",VLOOKUP(B13,NP,4,FALSE))</f>
        <v/>
      </c>
      <c r="C11" s="30" t="str">
        <f>IF(B11="","",CONCATENATE(VLOOKUP(B13,NP,5,FALSE),"  ",VLOOKUP(B13,NP,6,FALSE)))</f>
        <v/>
      </c>
      <c r="D11" s="30"/>
      <c r="E11" s="31"/>
      <c r="F11" s="30"/>
      <c r="G11" s="32"/>
      <c r="H11" s="31"/>
      <c r="I11" s="30"/>
      <c r="J11" s="21"/>
      <c r="M11" s="28"/>
      <c r="P11" s="28"/>
      <c r="R11" s="46"/>
      <c r="S11" s="47" t="str">
        <f>IF(R10="","",CONCATENATE(VLOOKUP(R16,NP,8,FALSE)," pts - ",VLOOKUP(R16,NP,11,FALSE)))</f>
        <v>1256 pts - AS CORBEIL-ESSONNES TT</v>
      </c>
      <c r="T11" s="47"/>
      <c r="U11" s="48"/>
      <c r="V11" s="47"/>
      <c r="W11" s="47"/>
      <c r="X11" s="48"/>
      <c r="Y11" s="49"/>
      <c r="Z11" s="50"/>
      <c r="AC11" s="28"/>
      <c r="AF11" s="28"/>
      <c r="AH11" s="21"/>
      <c r="AP11" s="21"/>
    </row>
    <row r="12" spans="1:42" s="25" customFormat="1" ht="12" customHeight="1" x14ac:dyDescent="0.2">
      <c r="A12" s="52"/>
      <c r="B12" s="77" t="str">
        <f>IF(OR(B11="",VLOOKUP(B13,NP,10,FALSE)=0),"",IF(LEN(VLOOKUP(B13,NP,10,FALSE))=7,VLOOKUP(B13,NP,10,FALSE),VLOOKUP(B13,NP,10,FALSE)))</f>
        <v/>
      </c>
      <c r="C12" s="33" t="str">
        <f>IF(B11="","",CONCATENATE(VLOOKUP(B13,NP,8,FALSE)," pts - ",VLOOKUP(B13,NP,11,FALSE)))</f>
        <v/>
      </c>
      <c r="D12" s="33"/>
      <c r="E12" s="34"/>
      <c r="F12" s="33"/>
      <c r="G12" s="35"/>
      <c r="H12" s="34"/>
      <c r="I12" s="33"/>
      <c r="J12" s="50"/>
      <c r="M12" s="28"/>
      <c r="P12" s="28"/>
      <c r="R12" s="50"/>
      <c r="S12" s="33" t="str">
        <f>IF(R10="","",CONCATENATE(IF(VLOOKUP(J10,NP,23,FALSE)="","",IF(VLOOKUP(J10,NP,12,FALSE)=1,VLOOKUP(J10,NP,23,FALSE),-VLOOKUP(J10,NP,23,FALSE))),IF(VLOOKUP(J10,NP,24,FALSE)="","",CONCATENATE(" / ",IF(VLOOKUP(J10,NP,12,FALSE)=1,VLOOKUP(J10,NP,24,FALSE),-VLOOKUP(J10,NP,24,FALSE)))),IF(VLOOKUP(J10,NP,25,FALSE)="","",CONCATENATE(" / ",IF(VLOOKUP(J10,NP,12,FALSE)=1,VLOOKUP(J10,NP,25,FALSE),-VLOOKUP(J10,NP,25,FALSE)))),IF(VLOOKUP(J10,NP,26,FALSE)="","",CONCATENATE(" / ",IF(VLOOKUP(J10,NP,12,FALSE)=1,VLOOKUP(J10,NP,26,FALSE),-VLOOKUP(J10,NP,26,FALSE)))),IF(VLOOKUP(J10,NP,27,FALSE)="","",CONCATENATE(" / ",IF(VLOOKUP(J10,NP,12,FALSE)=1,VLOOKUP(J10,NP,27,FALSE),-VLOOKUP(J10,NP,27,FALSE)))),IF(VLOOKUP(J10,NP,28)="","",CONCATENATE(" / ",IF(VLOOKUP(J10,NP,12)=1,VLOOKUP(J10,NP,28),-VLOOKUP(J10,NP,28)))),IF(VLOOKUP(J10,NP,29)="","",CONCATENATE(" / ",IF(VLOOKUP(J10,NP,12)=1,VLOOKUP(J10,NP,29),-VLOOKUP(J10,NP,29))))))</f>
        <v/>
      </c>
      <c r="T12" s="33"/>
      <c r="U12" s="34"/>
      <c r="V12" s="33"/>
      <c r="W12" s="33"/>
      <c r="X12" s="34"/>
      <c r="Y12" s="33"/>
      <c r="Z12" s="50"/>
      <c r="AC12" s="28"/>
      <c r="AF12" s="28"/>
      <c r="AH12" s="21"/>
      <c r="AP12" s="21"/>
    </row>
    <row r="13" spans="1:42" s="25" customFormat="1" ht="12" customHeight="1" x14ac:dyDescent="0.2">
      <c r="A13" s="52"/>
      <c r="B13" s="37">
        <v>2</v>
      </c>
      <c r="C13" s="38" t="s">
        <v>6</v>
      </c>
      <c r="D13" s="38"/>
      <c r="E13" s="39" t="str">
        <f>IF(VLOOKUP(B13,NP,32,FALSE)="","",IF(VLOOKUP(B13,NP,32,FALSE)=0,"",VLOOKUP(B13,NP,32,FALSE)))</f>
        <v/>
      </c>
      <c r="F13" s="40" t="str">
        <f>IF(VLOOKUP(B13,NP,33,FALSE)="","",IF(VLOOKUP(B13,NP,34,FALSE)=2,"",VLOOKUP(B13,NP,34,FALSE)))</f>
        <v/>
      </c>
      <c r="G13" s="41"/>
      <c r="H13" s="42" t="str">
        <f>IF(VLOOKUP(B13,NP,33,FALSE)="","",IF(VLOOKUP(B13,NP,33,FALSE)=0,"",VLOOKUP(B13,NP,33,FALSE)))</f>
        <v/>
      </c>
      <c r="I13" s="43"/>
      <c r="J13" s="44">
        <f>IF(VLOOKUP(J10,NP,14,FALSE)=0,"",VLOOKUP(J10,NP,14,FALSE))</f>
        <v>103</v>
      </c>
      <c r="K13" s="30" t="str">
        <f>IF(J13="","",CONCATENATE(VLOOKUP(J10,NP,15,FALSE),"  ",VLOOKUP(J10,NP,16,FALSE)))</f>
        <v xml:space="preserve">87-LOGEROT.J/101-RAZAFINDRAZARA.J  </v>
      </c>
      <c r="L13" s="30"/>
      <c r="M13" s="31"/>
      <c r="N13" s="30"/>
      <c r="O13" s="30"/>
      <c r="P13" s="31"/>
      <c r="Q13" s="54"/>
      <c r="R13" s="50"/>
      <c r="U13" s="28"/>
      <c r="X13" s="28"/>
      <c r="Y13" s="55"/>
      <c r="Z13" s="21"/>
      <c r="AC13" s="28"/>
      <c r="AF13" s="28"/>
      <c r="AH13" s="21"/>
      <c r="AP13" s="21"/>
    </row>
    <row r="14" spans="1:42" s="25" customFormat="1" ht="12" customHeight="1" x14ac:dyDescent="0.2">
      <c r="A14" s="52"/>
      <c r="E14" s="28"/>
      <c r="G14" s="45"/>
      <c r="H14" s="28"/>
      <c r="J14" s="36">
        <v>4</v>
      </c>
      <c r="K14" s="47" t="str">
        <f>IF(J13="","",CONCATENATE(VLOOKUP(J10,NP,18,FALSE)," pts - ",VLOOKUP(J10,NP,21,FALSE)))</f>
        <v>1006 pts - AS CORBEIL-ESSONNES TT</v>
      </c>
      <c r="L14" s="47"/>
      <c r="M14" s="48"/>
      <c r="N14" s="47"/>
      <c r="O14" s="47"/>
      <c r="P14" s="48"/>
      <c r="Q14" s="47"/>
      <c r="R14" s="21"/>
      <c r="U14" s="28"/>
      <c r="X14" s="28"/>
      <c r="Y14" s="55"/>
      <c r="Z14" s="21"/>
      <c r="AC14" s="28"/>
      <c r="AF14" s="28"/>
      <c r="AH14" s="21"/>
      <c r="AP14" s="21"/>
    </row>
    <row r="15" spans="1:42" s="25" customFormat="1" ht="12" customHeight="1" x14ac:dyDescent="0.2">
      <c r="A15" s="87">
        <v>4</v>
      </c>
      <c r="B15" s="29">
        <f>IF(VLOOKUP(B13,NP,14,FALSE)=0,"",VLOOKUP(B13,NP,14,FALSE))</f>
        <v>103</v>
      </c>
      <c r="C15" s="30" t="str">
        <f>IF(B15="","",CONCATENATE(VLOOKUP(B13,NP,15,FALSE),"  ",VLOOKUP(B13,NP,16,FALSE)))</f>
        <v xml:space="preserve">87-LOGEROT.J/101-RAZAFINDRAZARA.J  </v>
      </c>
      <c r="D15" s="30"/>
      <c r="E15" s="31"/>
      <c r="F15" s="30"/>
      <c r="G15" s="32"/>
      <c r="H15" s="31"/>
      <c r="I15" s="30"/>
      <c r="J15" s="50"/>
      <c r="K15" s="33" t="str">
        <f>IF(J13="","",CONCATENATE(IF(VLOOKUP(B13,NP,23,FALSE)="","",IF(VLOOKUP(B13,NP,12,FALSE)=1,VLOOKUP(B13,NP,23,FALSE),-VLOOKUP(B13,NP,23,FALSE))),IF(VLOOKUP(B13,NP,24,FALSE)="","",CONCATENATE(" / ",IF(VLOOKUP(B13,NP,12,FALSE)=1,VLOOKUP(B13,NP,24,FALSE),-VLOOKUP(B13,NP,24,FALSE)))),IF(VLOOKUP(B13,NP,25,FALSE)="","",CONCATENATE(" / ",IF(VLOOKUP(B13,NP,12,FALSE)=1,VLOOKUP(B13,NP,25,FALSE),-VLOOKUP(B13,NP,25,FALSE)))),IF(VLOOKUP(B13,NP,26,FALSE)="","",CONCATENATE(" / ",IF(VLOOKUP(B13,NP,12,FALSE)=1,VLOOKUP(B13,NP,26,FALSE),-VLOOKUP(B13,NP,26,FALSE)))),IF(VLOOKUP(B13,NP,27,FALSE)="","",CONCATENATE(" / ",IF(VLOOKUP(B13,NP,12,FALSE)=1,VLOOKUP(B13,NP,27,FALSE),-VLOOKUP(B13,NP,27,FALSE)))),IF(VLOOKUP(B13,NP,28)="","",CONCATENATE(" / ",IF(VLOOKUP(B13,NP,12)=1,VLOOKUP(B13,NP,28),-VLOOKUP(B13,NP,28)))),IF(VLOOKUP(B13,NP,29)="","",CONCATENATE(" / ",IF(VLOOKUP(B13,NP,12)=1,VLOOKUP(B13,NP,29),-VLOOKUP(B13,NP,29))))))</f>
        <v/>
      </c>
      <c r="L15" s="33"/>
      <c r="M15" s="34"/>
      <c r="N15" s="33"/>
      <c r="O15" s="33"/>
      <c r="P15" s="34"/>
      <c r="Q15" s="33"/>
      <c r="R15" s="21"/>
      <c r="U15" s="28"/>
      <c r="X15" s="28"/>
      <c r="Y15" s="55"/>
      <c r="Z15" s="36">
        <v>1</v>
      </c>
      <c r="AC15" s="28"/>
      <c r="AF15" s="28"/>
      <c r="AH15" s="21"/>
      <c r="AP15" s="21"/>
    </row>
    <row r="16" spans="1:42" s="25" customFormat="1" ht="12" customHeight="1" x14ac:dyDescent="0.2">
      <c r="A16" s="52"/>
      <c r="B16" s="77" t="str">
        <f>IF(OR(B15="",VLOOKUP(B13,NP,20,FALSE)=0),"",IF(LEN(VLOOKUP(B13,NP,20,FALSE))=7,VLOOKUP(B13,NP,20,FALSE),VLOOKUP(B13,NP,20,FALSE)))</f>
        <v>08910402</v>
      </c>
      <c r="C16" s="33" t="str">
        <f>IF(B15="","",CONCATENATE(VLOOKUP(B13,NP,18,FALSE)," pts - ",VLOOKUP(B13,NP,21,FALSE)))</f>
        <v>1006 pts - AS CORBEIL-ESSONNES TT</v>
      </c>
      <c r="D16" s="33"/>
      <c r="E16" s="34"/>
      <c r="F16" s="33"/>
      <c r="G16" s="35"/>
      <c r="H16" s="34"/>
      <c r="I16" s="33"/>
      <c r="J16" s="21"/>
      <c r="M16" s="28"/>
      <c r="P16" s="28"/>
      <c r="R16" s="53">
        <v>13</v>
      </c>
      <c r="S16" s="38" t="s">
        <v>6</v>
      </c>
      <c r="T16" s="38"/>
      <c r="U16" s="39" t="str">
        <f>IF(VLOOKUP(R16,NP,32,FALSE)="","",IF(VLOOKUP(R16,NP,32,FALSE)=0,"",VLOOKUP(R16,NP,32,FALSE)))</f>
        <v/>
      </c>
      <c r="V16" s="40" t="str">
        <f>IF(VLOOKUP(R16,NP,33,FALSE)="","",IF(VLOOKUP(R16,NP,34,FALSE)=2,"",VLOOKUP(R16,NP,34,FALSE)))</f>
        <v/>
      </c>
      <c r="W16" s="40"/>
      <c r="X16" s="42" t="str">
        <f>IF(VLOOKUP(R16,NP,33,FALSE)="","",IF(VLOOKUP(R16,NP,33,FALSE)=0,"",VLOOKUP(R16,NP,33,FALSE)))</f>
        <v/>
      </c>
      <c r="Y16" s="43"/>
      <c r="Z16" s="44">
        <f>IF(VLOOKUP(Z28,NP,4,FALSE)=0,"",VLOOKUP(Z28,NP,4,FALSE))</f>
        <v>56</v>
      </c>
      <c r="AA16" s="30" t="str">
        <f>IF(Z16="","",CONCATENATE(VLOOKUP(Z28,NP,5,FALSE),"  ",VLOOKUP(Z28,NP,6,FALSE)))</f>
        <v xml:space="preserve">125-NEIMON.C/83-URIDIA.N  </v>
      </c>
      <c r="AB16" s="30"/>
      <c r="AC16" s="31"/>
      <c r="AD16" s="30"/>
      <c r="AE16" s="30"/>
      <c r="AF16" s="31"/>
      <c r="AG16" s="30"/>
      <c r="AH16" s="21"/>
      <c r="AP16" s="21"/>
    </row>
    <row r="17" spans="1:42" s="25" customFormat="1" ht="12" customHeight="1" x14ac:dyDescent="0.2">
      <c r="A17" s="87">
        <v>5</v>
      </c>
      <c r="B17" s="29">
        <f>IF(VLOOKUP(B19,NP,4,FALSE)=0,"",VLOOKUP(B19,NP,4,FALSE))</f>
        <v>99</v>
      </c>
      <c r="C17" s="30" t="str">
        <f>IF(B17="","",CONCATENATE(VLOOKUP(B19,NP,5,FALSE),"  ",VLOOKUP(B19,NP,6,FALSE)))</f>
        <v xml:space="preserve">98-COUDERC.M/99-MIGUEL.R  </v>
      </c>
      <c r="D17" s="30"/>
      <c r="E17" s="31"/>
      <c r="F17" s="30"/>
      <c r="G17" s="32"/>
      <c r="H17" s="31"/>
      <c r="I17" s="30"/>
      <c r="J17" s="21"/>
      <c r="M17" s="28"/>
      <c r="P17" s="28"/>
      <c r="R17" s="21"/>
      <c r="U17" s="28"/>
      <c r="X17" s="28"/>
      <c r="Y17" s="55"/>
      <c r="Z17" s="46"/>
      <c r="AA17" s="47" t="str">
        <f>IF(Z16="","",CONCATENATE(VLOOKUP(Z28,NP,8,FALSE)," pts - ",VLOOKUP(Z28,NP,11,FALSE)))</f>
        <v>1256 pts - AS CORBEIL-ESSONNES TT</v>
      </c>
      <c r="AB17" s="47"/>
      <c r="AC17" s="48"/>
      <c r="AD17" s="47"/>
      <c r="AE17" s="47"/>
      <c r="AF17" s="48"/>
      <c r="AG17" s="49"/>
      <c r="AH17" s="50"/>
      <c r="AP17" s="21"/>
    </row>
    <row r="18" spans="1:42" s="25" customFormat="1" ht="12" customHeight="1" x14ac:dyDescent="0.2">
      <c r="A18" s="52"/>
      <c r="B18" s="77" t="str">
        <f>IF(OR(B17="",VLOOKUP(B19,NP,10,FALSE)=0),"",IF(LEN(VLOOKUP(B19,NP,10,FALSE))=7,VLOOKUP(B19,NP,10,FALSE),VLOOKUP(B19,NP,10,FALSE)))</f>
        <v>08910310</v>
      </c>
      <c r="C18" s="33" t="str">
        <f>IF(B17="","",CONCATENATE(VLOOKUP(B19,NP,8,FALSE)," pts - ",VLOOKUP(B19,NP,11,FALSE)))</f>
        <v>1225 pts - SAVIGNY SO PING</v>
      </c>
      <c r="D18" s="33"/>
      <c r="E18" s="34"/>
      <c r="F18" s="33"/>
      <c r="G18" s="35"/>
      <c r="H18" s="34"/>
      <c r="I18" s="33"/>
      <c r="J18" s="36">
        <v>5</v>
      </c>
      <c r="M18" s="28"/>
      <c r="P18" s="28"/>
      <c r="R18" s="21"/>
      <c r="U18" s="28"/>
      <c r="X18" s="28"/>
      <c r="Y18" s="55"/>
      <c r="Z18" s="50"/>
      <c r="AA18" s="33" t="str">
        <f>IF(Z16="","",CONCATENATE(IF(VLOOKUP(R16,NP,23,FALSE)="","",IF(VLOOKUP(R16,NP,12,FALSE)=1,VLOOKUP(R16,NP,23,FALSE),-VLOOKUP(R16,NP,23,FALSE))),IF(VLOOKUP(R16,NP,24,FALSE)="","",CONCATENATE(" / ",IF(VLOOKUP(R16,NP,12,FALSE)=1,VLOOKUP(R16,NP,24,FALSE),-VLOOKUP(R16,NP,24,FALSE)))),IF(VLOOKUP(R16,NP,25,FALSE)="","",CONCATENATE(" / ",IF(VLOOKUP(R16,NP,12,FALSE)=1,VLOOKUP(R16,NP,25,FALSE),-VLOOKUP(R16,NP,25,FALSE)))),IF(VLOOKUP(R16,NP,26,FALSE)="","",CONCATENATE(" / ",IF(VLOOKUP(R16,NP,12,FALSE)=1,VLOOKUP(R16,NP,26,FALSE),-VLOOKUP(R16,NP,26,FALSE)))),IF(VLOOKUP(R16,NP,27,FALSE)="","",CONCATENATE(" / ",IF(VLOOKUP(R16,NP,12,FALSE)=1,VLOOKUP(R16,NP,27,FALSE),-VLOOKUP(R16,NP,27,FALSE)))),IF(VLOOKUP(R16,NP,28)="","",CONCATENATE(" / ",IF(VLOOKUP(R16,NP,12)=1,VLOOKUP(R16,NP,28),-VLOOKUP(R16,NP,28)))),IF(VLOOKUP(R16,NP,29)="","",CONCATENATE(" / ",IF(VLOOKUP(R16,NP,12)=1,VLOOKUP(R16,NP,29),-VLOOKUP(R16,NP,29))))))</f>
        <v/>
      </c>
      <c r="AB18" s="33"/>
      <c r="AC18" s="34"/>
      <c r="AD18" s="33"/>
      <c r="AE18" s="33"/>
      <c r="AF18" s="34"/>
      <c r="AG18" s="33"/>
      <c r="AH18" s="50"/>
      <c r="AP18" s="21"/>
    </row>
    <row r="19" spans="1:42" s="25" customFormat="1" ht="12" customHeight="1" x14ac:dyDescent="0.2">
      <c r="A19" s="52"/>
      <c r="B19" s="37">
        <v>3</v>
      </c>
      <c r="C19" s="38" t="s">
        <v>6</v>
      </c>
      <c r="D19" s="38"/>
      <c r="E19" s="39" t="str">
        <f>IF(VLOOKUP(B19,NP,32,FALSE)="","",IF(VLOOKUP(B19,NP,32,FALSE)=0,"",VLOOKUP(B19,NP,32,FALSE)))</f>
        <v/>
      </c>
      <c r="F19" s="40" t="str">
        <f>IF(VLOOKUP(B19,NP,33,FALSE)="","",IF(VLOOKUP(B19,NP,34,FALSE)=2,"",VLOOKUP(B19,NP,34,FALSE)))</f>
        <v/>
      </c>
      <c r="G19" s="41"/>
      <c r="H19" s="42" t="str">
        <f>IF(VLOOKUP(B19,NP,33,FALSE)="","",IF(VLOOKUP(B19,NP,33,FALSE)=0,"",VLOOKUP(B19,NP,33,FALSE)))</f>
        <v/>
      </c>
      <c r="I19" s="43"/>
      <c r="J19" s="44">
        <f>IF(VLOOKUP(J22,NP,4,FALSE)=0,"",VLOOKUP(J22,NP,4,FALSE))</f>
        <v>99</v>
      </c>
      <c r="K19" s="30" t="str">
        <f>IF(J19="","",CONCATENATE(VLOOKUP(J22,NP,5,FALSE),"  ",VLOOKUP(J22,NP,6,FALSE)))</f>
        <v xml:space="preserve">98-COUDERC.M/99-MIGUEL.R  </v>
      </c>
      <c r="L19" s="30"/>
      <c r="M19" s="31"/>
      <c r="N19" s="30"/>
      <c r="O19" s="30"/>
      <c r="P19" s="31"/>
      <c r="Q19" s="30"/>
      <c r="R19" s="21"/>
      <c r="U19" s="28"/>
      <c r="X19" s="28"/>
      <c r="Y19" s="55"/>
      <c r="Z19" s="21"/>
      <c r="AC19" s="28"/>
      <c r="AF19" s="28"/>
      <c r="AG19" s="55"/>
      <c r="AH19" s="21"/>
      <c r="AP19" s="21"/>
    </row>
    <row r="20" spans="1:42" s="25" customFormat="1" ht="12" customHeight="1" x14ac:dyDescent="0.2">
      <c r="A20" s="52"/>
      <c r="E20" s="28"/>
      <c r="G20" s="45"/>
      <c r="H20" s="28"/>
      <c r="J20" s="46"/>
      <c r="K20" s="47" t="str">
        <f>IF(J19="","",CONCATENATE(VLOOKUP(J22,NP,8,FALSE)," pts - ",VLOOKUP(J22,NP,11,FALSE)))</f>
        <v>1225 pts - SAVIGNY SO PING</v>
      </c>
      <c r="L20" s="47"/>
      <c r="M20" s="48"/>
      <c r="N20" s="47"/>
      <c r="O20" s="47"/>
      <c r="P20" s="48"/>
      <c r="Q20" s="49"/>
      <c r="R20" s="50"/>
      <c r="U20" s="28"/>
      <c r="X20" s="28"/>
      <c r="Y20" s="55"/>
      <c r="Z20" s="21"/>
      <c r="AC20" s="28"/>
      <c r="AF20" s="28"/>
      <c r="AG20" s="55"/>
      <c r="AH20" s="21"/>
      <c r="AP20" s="21"/>
    </row>
    <row r="21" spans="1:42" s="25" customFormat="1" ht="12" customHeight="1" x14ac:dyDescent="0.2">
      <c r="A21" s="86">
        <v>6</v>
      </c>
      <c r="B21" s="29" t="str">
        <f>IF(VLOOKUP(B19,NP,14,FALSE)=0,"",VLOOKUP(B19,NP,14,FALSE))</f>
        <v/>
      </c>
      <c r="C21" s="30" t="str">
        <f>IF(B21="","",CONCATENATE(VLOOKUP(B19,NP,15,FALSE),"  ",VLOOKUP(B19,NP,16,FALSE)))</f>
        <v/>
      </c>
      <c r="D21" s="30"/>
      <c r="E21" s="31"/>
      <c r="F21" s="30"/>
      <c r="G21" s="32"/>
      <c r="H21" s="31"/>
      <c r="I21" s="30"/>
      <c r="J21" s="50"/>
      <c r="K21" s="33" t="str">
        <f>IF(J19="","",CONCATENATE(IF(VLOOKUP(B19,NP,23,FALSE)="","",IF(VLOOKUP(B19,NP,12,FALSE)=1,VLOOKUP(B19,NP,23,FALSE),-VLOOKUP(B19,NP,23,FALSE))),IF(VLOOKUP(B19,NP,24,FALSE)="","",CONCATENATE(" / ",IF(VLOOKUP(B19,NP,12,FALSE)=1,VLOOKUP(B19,NP,24,FALSE),-VLOOKUP(B19,NP,24,FALSE)))),IF(VLOOKUP(B19,NP,25,FALSE)="","",CONCATENATE(" / ",IF(VLOOKUP(B19,NP,12,FALSE)=1,VLOOKUP(B19,NP,25,FALSE),-VLOOKUP(B19,NP,25,FALSE)))),IF(VLOOKUP(B19,NP,26,FALSE)="","",CONCATENATE(" / ",IF(VLOOKUP(B19,NP,12,FALSE)=1,VLOOKUP(B19,NP,26,FALSE),-VLOOKUP(B19,NP,26,FALSE)))),IF(VLOOKUP(B19,NP,27,FALSE)="","",CONCATENATE(" / ",IF(VLOOKUP(B19,NP,12,FALSE)=1,VLOOKUP(B19,NP,27,FALSE),-VLOOKUP(B19,NP,27,FALSE)))),IF(VLOOKUP(B19,NP,28)="","",CONCATENATE(" / ",IF(VLOOKUP(B19,NP,12)=1,VLOOKUP(B19,NP,28),-VLOOKUP(B19,NP,28)))),IF(VLOOKUP(B19,NP,29)="","",CONCATENATE(" / ",IF(VLOOKUP(B19,NP,12)=1,VLOOKUP(B19,NP,29),-VLOOKUP(B19,NP,29))))))</f>
        <v/>
      </c>
      <c r="L21" s="33"/>
      <c r="M21" s="34"/>
      <c r="N21" s="33"/>
      <c r="O21" s="33"/>
      <c r="P21" s="34"/>
      <c r="Q21" s="33"/>
      <c r="R21" s="50"/>
      <c r="S21" s="22"/>
      <c r="T21" s="22"/>
      <c r="U21" s="23"/>
      <c r="V21" s="22"/>
      <c r="W21" s="22"/>
      <c r="X21" s="23"/>
      <c r="Y21" s="55"/>
      <c r="Z21" s="21"/>
      <c r="AC21" s="28"/>
      <c r="AF21" s="28"/>
      <c r="AG21" s="55"/>
      <c r="AH21" s="21"/>
      <c r="AP21" s="21"/>
    </row>
    <row r="22" spans="1:42" s="25" customFormat="1" ht="12" customHeight="1" x14ac:dyDescent="0.2">
      <c r="A22" s="52"/>
      <c r="B22" s="77" t="str">
        <f>IF(OR(B21="",VLOOKUP(B19,NP,20,FALSE)=0),"",IF(LEN(VLOOKUP(B19,NP,20,FALSE))=7,VLOOKUP(B19,NP,20,FALSE),VLOOKUP(B19,NP,20,FALSE)))</f>
        <v/>
      </c>
      <c r="C22" s="33" t="str">
        <f>IF(B21="","",CONCATENATE(VLOOKUP(B19,NP,18,FALSE)," pts - ",VLOOKUP(B19,NP,21,FALSE)))</f>
        <v/>
      </c>
      <c r="D22" s="33"/>
      <c r="E22" s="34"/>
      <c r="F22" s="33"/>
      <c r="G22" s="35"/>
      <c r="H22" s="34"/>
      <c r="I22" s="33"/>
      <c r="J22" s="53">
        <v>10</v>
      </c>
      <c r="K22" s="38" t="s">
        <v>6</v>
      </c>
      <c r="L22" s="38"/>
      <c r="M22" s="39" t="str">
        <f>IF(VLOOKUP(J22,NP,32,FALSE)="","",IF(VLOOKUP(J22,NP,32,FALSE)=0,"",VLOOKUP(J22,NP,32,FALSE)))</f>
        <v/>
      </c>
      <c r="N22" s="40" t="str">
        <f>IF(VLOOKUP(J22,NP,33,FALSE)="","",IF(VLOOKUP(J22,NP,34,FALSE)=2,"",VLOOKUP(J22,NP,34,FALSE)))</f>
        <v/>
      </c>
      <c r="O22" s="40"/>
      <c r="P22" s="42" t="str">
        <f>IF(VLOOKUP(J22,NP,33,FALSE)="","",IF(VLOOKUP(J22,NP,33,FALSE)=0,"",VLOOKUP(J22,NP,33,FALSE)))</f>
        <v/>
      </c>
      <c r="Q22" s="43"/>
      <c r="R22" s="44">
        <f>IF(VLOOKUP(R16,NP,14,FALSE)=0,"",VLOOKUP(R16,NP,14,FALSE))</f>
        <v>87</v>
      </c>
      <c r="S22" s="30" t="str">
        <f>IF(R22="","",CONCATENATE(VLOOKUP(R16,NP,15,FALSE),"  ",VLOOKUP(R16,NP,16,FALSE)))</f>
        <v xml:space="preserve">82-BUZARE.T/105-LEVAN PHAM.T  </v>
      </c>
      <c r="T22" s="30"/>
      <c r="U22" s="31"/>
      <c r="V22" s="30"/>
      <c r="W22" s="30"/>
      <c r="X22" s="31"/>
      <c r="Y22" s="54"/>
      <c r="Z22" s="50"/>
      <c r="AC22" s="28"/>
      <c r="AF22" s="28"/>
      <c r="AG22" s="55"/>
      <c r="AH22" s="21"/>
      <c r="AP22" s="21"/>
    </row>
    <row r="23" spans="1:42" s="25" customFormat="1" ht="12" customHeight="1" x14ac:dyDescent="0.2">
      <c r="A23" s="86">
        <v>7</v>
      </c>
      <c r="B23" s="29" t="str">
        <f>IF(VLOOKUP(B25,NP,4,FALSE)=0,"",VLOOKUP(B25,NP,4,FALSE))</f>
        <v/>
      </c>
      <c r="C23" s="30" t="str">
        <f>IF(B23="","",CONCATENATE(VLOOKUP(B25,NP,5,FALSE),"  ",VLOOKUP(B25,NP,6,FALSE)))</f>
        <v/>
      </c>
      <c r="D23" s="30"/>
      <c r="E23" s="31"/>
      <c r="F23" s="30"/>
      <c r="G23" s="32"/>
      <c r="H23" s="31"/>
      <c r="I23" s="30"/>
      <c r="J23" s="21"/>
      <c r="M23" s="28"/>
      <c r="P23" s="28"/>
      <c r="R23" s="36">
        <v>8</v>
      </c>
      <c r="S23" s="47" t="str">
        <f>IF(R22="","",CONCATENATE(VLOOKUP(R16,NP,18,FALSE)," pts - ",VLOOKUP(R16,NP,21,FALSE)))</f>
        <v>1042 pts - AS CORBEIL-ESSONNES TT</v>
      </c>
      <c r="T23" s="47"/>
      <c r="U23" s="48"/>
      <c r="V23" s="47"/>
      <c r="W23" s="47"/>
      <c r="X23" s="48"/>
      <c r="Y23" s="47"/>
      <c r="Z23" s="21"/>
      <c r="AC23" s="28"/>
      <c r="AF23" s="28"/>
      <c r="AG23" s="55"/>
      <c r="AH23" s="21"/>
      <c r="AP23" s="21"/>
    </row>
    <row r="24" spans="1:42" s="25" customFormat="1" ht="12" customHeight="1" x14ac:dyDescent="0.2">
      <c r="A24" s="52"/>
      <c r="B24" s="77" t="str">
        <f>IF(OR(B23="",VLOOKUP(B25,NP,10,FALSE)=0),"",IF(LEN(VLOOKUP(B25,NP,10,FALSE))=7,VLOOKUP(B25,NP,10,FALSE),VLOOKUP(B25,NP,10,FALSE)))</f>
        <v/>
      </c>
      <c r="C24" s="33" t="str">
        <f>IF(B23="","",CONCATENATE(VLOOKUP(B25,NP,8,FALSE)," pts - ",VLOOKUP(B25,NP,11,FALSE)))</f>
        <v/>
      </c>
      <c r="D24" s="33"/>
      <c r="E24" s="34"/>
      <c r="F24" s="33"/>
      <c r="G24" s="35"/>
      <c r="H24" s="34"/>
      <c r="I24" s="49"/>
      <c r="J24" s="21"/>
      <c r="M24" s="28"/>
      <c r="P24" s="28"/>
      <c r="R24" s="50"/>
      <c r="S24" s="33" t="str">
        <f>IF(R22="","",CONCATENATE(IF(VLOOKUP(J22,NP,23,FALSE)="","",IF(VLOOKUP(J22,NP,12,FALSE)=1,VLOOKUP(J22,NP,23,FALSE),-VLOOKUP(J22,NP,23,FALSE))),IF(VLOOKUP(J22,NP,24,FALSE)="","",CONCATENATE(" / ",IF(VLOOKUP(J22,NP,12,FALSE)=1,VLOOKUP(J22,NP,24,FALSE),-VLOOKUP(J22,NP,24,FALSE)))),IF(VLOOKUP(J22,NP,25,FALSE)="","",CONCATENATE(" / ",IF(VLOOKUP(J22,NP,12,FALSE)=1,VLOOKUP(J22,NP,25,FALSE),-VLOOKUP(J22,NP,25,FALSE)))),IF(VLOOKUP(J22,NP,26,FALSE)="","",CONCATENATE(" / ",IF(VLOOKUP(J22,NP,12,FALSE)=1,VLOOKUP(J22,NP,26,FALSE),-VLOOKUP(J22,NP,26,FALSE)))),IF(VLOOKUP(J22,NP,27,FALSE)="","",CONCATENATE(" / ",IF(VLOOKUP(J22,NP,12,FALSE)=1,VLOOKUP(J22,NP,27,FALSE),-VLOOKUP(J22,NP,27,FALSE)))),IF(VLOOKUP(J22,NP,28)="","",CONCATENATE(" / ",IF(VLOOKUP(J22,NP,12)=1,VLOOKUP(J22,NP,28),-VLOOKUP(J22,NP,28)))),IF(VLOOKUP(J22,NP,29)="","",CONCATENATE(" / ",IF(VLOOKUP(J22,NP,12)=1,VLOOKUP(J22,NP,29),-VLOOKUP(J22,NP,29))))))</f>
        <v/>
      </c>
      <c r="T24" s="33"/>
      <c r="U24" s="34"/>
      <c r="V24" s="33"/>
      <c r="W24" s="33"/>
      <c r="X24" s="34"/>
      <c r="Y24" s="33"/>
      <c r="Z24" s="21"/>
      <c r="AC24" s="28"/>
      <c r="AF24" s="28"/>
      <c r="AG24" s="55"/>
      <c r="AH24" s="21"/>
      <c r="AP24" s="21"/>
    </row>
    <row r="25" spans="1:42" s="25" customFormat="1" ht="12" customHeight="1" x14ac:dyDescent="0.2">
      <c r="A25" s="52"/>
      <c r="B25" s="37">
        <v>4</v>
      </c>
      <c r="C25" s="38" t="s">
        <v>6</v>
      </c>
      <c r="D25" s="38"/>
      <c r="E25" s="39" t="str">
        <f>IF(VLOOKUP(B25,NP,32,FALSE)="","",IF(VLOOKUP(B25,NP,32,FALSE)=0,"",VLOOKUP(B25,NP,32,FALSE)))</f>
        <v/>
      </c>
      <c r="F25" s="40" t="str">
        <f>IF(VLOOKUP(B25,NP,33,FALSE)="","",IF(VLOOKUP(B25,NP,34,FALSE)=2,"",VLOOKUP(B25,NP,34,FALSE)))</f>
        <v/>
      </c>
      <c r="G25" s="41"/>
      <c r="H25" s="42" t="str">
        <f>IF(VLOOKUP(B25,NP,33,FALSE)="","",IF(VLOOKUP(B25,NP,33,FALSE)=0,"",VLOOKUP(B25,NP,33,FALSE)))</f>
        <v/>
      </c>
      <c r="I25" s="79"/>
      <c r="J25" s="78">
        <f>IF(VLOOKUP(J22,NP,14,FALSE)=0,"",VLOOKUP(J22,NP,14,FALSE))</f>
        <v>87</v>
      </c>
      <c r="K25" s="30" t="str">
        <f>IF(J25="","",CONCATENATE(VLOOKUP(J22,NP,15,FALSE),"  ",VLOOKUP(J22,NP,16,FALSE)))</f>
        <v xml:space="preserve">82-BUZARE.T/105-LEVAN PHAM.T  </v>
      </c>
      <c r="L25" s="30"/>
      <c r="M25" s="31"/>
      <c r="N25" s="30"/>
      <c r="O25" s="30"/>
      <c r="P25" s="31"/>
      <c r="Q25" s="54"/>
      <c r="R25" s="50"/>
      <c r="U25" s="28"/>
      <c r="X25" s="28"/>
      <c r="Z25" s="21"/>
      <c r="AC25" s="28"/>
      <c r="AF25" s="28"/>
      <c r="AG25" s="55"/>
      <c r="AH25" s="21"/>
      <c r="AP25" s="21"/>
    </row>
    <row r="26" spans="1:42" s="25" customFormat="1" ht="12" customHeight="1" x14ac:dyDescent="0.2">
      <c r="A26" s="52"/>
      <c r="E26" s="28"/>
      <c r="G26" s="45"/>
      <c r="H26" s="28"/>
      <c r="I26" s="55"/>
      <c r="J26" s="26">
        <v>8</v>
      </c>
      <c r="K26" s="47" t="str">
        <f>IF(J25="","",CONCATENATE(VLOOKUP(J22,NP,18,FALSE)," pts - ",VLOOKUP(J22,NP,21,FALSE)))</f>
        <v>1042 pts - AS CORBEIL-ESSONNES TT</v>
      </c>
      <c r="L26" s="47"/>
      <c r="M26" s="48"/>
      <c r="N26" s="47"/>
      <c r="O26" s="47"/>
      <c r="P26" s="48"/>
      <c r="Q26" s="47"/>
      <c r="R26" s="21"/>
      <c r="U26" s="28"/>
      <c r="X26" s="28"/>
      <c r="Z26" s="21"/>
      <c r="AC26" s="28"/>
      <c r="AF26" s="28"/>
      <c r="AG26" s="55"/>
      <c r="AH26" s="21"/>
      <c r="AP26" s="21"/>
    </row>
    <row r="27" spans="1:42" s="25" customFormat="1" ht="12" customHeight="1" x14ac:dyDescent="0.2">
      <c r="A27" s="88">
        <v>8</v>
      </c>
      <c r="B27" s="29">
        <f>IF(VLOOKUP(B25,NP,14,FALSE)=0,"",VLOOKUP(B25,NP,14,FALSE))</f>
        <v>87</v>
      </c>
      <c r="C27" s="30" t="str">
        <f>IF(B27="","",CONCATENATE(VLOOKUP(B25,NP,15,FALSE),"  ",VLOOKUP(B25,NP,16,FALSE)))</f>
        <v xml:space="preserve">82-BUZARE.T/105-LEVAN PHAM.T  </v>
      </c>
      <c r="D27" s="30"/>
      <c r="E27" s="31"/>
      <c r="F27" s="30"/>
      <c r="G27" s="32"/>
      <c r="H27" s="31"/>
      <c r="I27" s="54"/>
      <c r="J27" s="21"/>
      <c r="K27" s="33" t="str">
        <f>IF(J25="","",CONCATENATE(IF(VLOOKUP(B25,NP,23,FALSE)="","",IF(VLOOKUP(B25,NP,12,FALSE)=1,VLOOKUP(B25,NP,23,FALSE),-VLOOKUP(B25,NP,23,FALSE))),IF(VLOOKUP(B25,NP,24,FALSE)="","",CONCATENATE(" / ",IF(VLOOKUP(B25,NP,12,FALSE)=1,VLOOKUP(B25,NP,24,FALSE),-VLOOKUP(B25,NP,24,FALSE)))),IF(VLOOKUP(B25,NP,25,FALSE)="","",CONCATENATE(" / ",IF(VLOOKUP(B25,NP,12,FALSE)=1,VLOOKUP(B25,NP,25,FALSE),-VLOOKUP(B25,NP,25,FALSE)))),IF(VLOOKUP(B25,NP,26,FALSE)="","",CONCATENATE(" / ",IF(VLOOKUP(B25,NP,12,FALSE)=1,VLOOKUP(B25,NP,26,FALSE),-VLOOKUP(B25,NP,26,FALSE)))),IF(VLOOKUP(B25,NP,27,FALSE)="","",CONCATENATE(" / ",IF(VLOOKUP(B25,NP,12,FALSE)=1,VLOOKUP(B25,NP,27,FALSE),-VLOOKUP(B25,NP,27,FALSE)))),IF(VLOOKUP(B25,NP,28)="","",CONCATENATE(" / ",IF(VLOOKUP(B25,NP,12)=1,VLOOKUP(B25,NP,28),-VLOOKUP(B25,NP,28)))),IF(VLOOKUP(B25,NP,29)="","",CONCATENATE(" / ",IF(VLOOKUP(B25,NP,12)=1,VLOOKUP(B25,NP,29),-VLOOKUP(B25,NP,29))))))</f>
        <v/>
      </c>
      <c r="L27" s="33"/>
      <c r="M27" s="34"/>
      <c r="N27" s="33"/>
      <c r="O27" s="33"/>
      <c r="P27" s="34"/>
      <c r="Q27" s="33"/>
      <c r="R27" s="21"/>
      <c r="U27" s="28"/>
      <c r="X27" s="28"/>
      <c r="Z27" s="21"/>
      <c r="AC27" s="28"/>
      <c r="AF27" s="28"/>
      <c r="AG27" s="55"/>
      <c r="AH27" s="36"/>
      <c r="AP27" s="21"/>
    </row>
    <row r="28" spans="1:42" s="25" customFormat="1" ht="12" customHeight="1" x14ac:dyDescent="0.2">
      <c r="A28" s="52"/>
      <c r="B28" s="77" t="str">
        <f>IF(OR(B27="",VLOOKUP(B25,NP,20,FALSE)=0),"",IF(LEN(VLOOKUP(B25,NP,20,FALSE))=7,VLOOKUP(B25,NP,20,FALSE),VLOOKUP(B25,NP,20,FALSE)))</f>
        <v>08910402</v>
      </c>
      <c r="C28" s="33" t="str">
        <f>IF(B27="","",CONCATENATE(VLOOKUP(B25,NP,18,FALSE)," pts - ",VLOOKUP(B25,NP,21,FALSE)))</f>
        <v>1042 pts - AS CORBEIL-ESSONNES TT</v>
      </c>
      <c r="D28" s="33"/>
      <c r="E28" s="34"/>
      <c r="F28" s="33"/>
      <c r="G28" s="35"/>
      <c r="H28" s="34"/>
      <c r="I28" s="33"/>
      <c r="J28" s="21"/>
      <c r="M28" s="28"/>
      <c r="P28" s="28"/>
      <c r="R28" s="21"/>
      <c r="S28" s="26"/>
      <c r="T28" s="26"/>
      <c r="U28" s="26"/>
      <c r="V28" s="26"/>
      <c r="W28" s="26"/>
      <c r="X28" s="26"/>
      <c r="Z28" s="53">
        <v>15</v>
      </c>
      <c r="AA28" s="38" t="s">
        <v>6</v>
      </c>
      <c r="AB28" s="38"/>
      <c r="AC28" s="39" t="str">
        <f>IF(VLOOKUP(Z28,NP,32,FALSE)="","",IF(VLOOKUP(Z28,NP,32,FALSE)=0,"",VLOOKUP(Z28,NP,32,FALSE)))</f>
        <v/>
      </c>
      <c r="AD28" s="40" t="str">
        <f>IF(VLOOKUP(Z28,NP,33,FALSE)="","",IF(VLOOKUP(Z28,NP,34,FALSE)=2,"",VLOOKUP(Z28,NP,34,FALSE)))</f>
        <v/>
      </c>
      <c r="AE28" s="40"/>
      <c r="AF28" s="42" t="str">
        <f>IF(VLOOKUP(Z28,NP,33,FALSE)="","",IF(VLOOKUP(Z28,NP,33,FALSE)=0,"",VLOOKUP(Z28,NP,33,FALSE)))</f>
        <v/>
      </c>
      <c r="AG28" s="43"/>
      <c r="AH28" s="44">
        <f>IF(VLOOKUP(Z28,NP,12,FALSE)=1,VLOOKUP(Z28,NP,4,FALSE),IF(VLOOKUP(Z28,NP,22,FALSE)=1,VLOOKUP(Z28,NP,14,FALSE),""))</f>
        <v>104</v>
      </c>
      <c r="AI28" s="30" t="str">
        <f>IF(AH28="","",IF(VLOOKUP(Z28,NP,12,FALSE)=1,CONCATENATE(VLOOKUP(Z28,NP,5,FALSE),"  ",VLOOKUP(Z28,NP,6,FALSE)),IF(VLOOKUP(Z28,NP,22,FALSE)=1,CONCATENATE(VLOOKUP(Z28,NP,15,FALSE),"  ",VLOOKUP(Z28,NP,16,FALSE)),"")))</f>
        <v xml:space="preserve">127-DURAND.A/56-DURAND.V  </v>
      </c>
      <c r="AJ28" s="30"/>
      <c r="AK28" s="30"/>
      <c r="AL28" s="30"/>
      <c r="AM28" s="30"/>
      <c r="AN28" s="30"/>
      <c r="AO28" s="30"/>
      <c r="AP28" s="56" t="s">
        <v>7</v>
      </c>
    </row>
    <row r="29" spans="1:42" s="25" customFormat="1" ht="12" customHeight="1" x14ac:dyDescent="0.2">
      <c r="A29" s="88">
        <v>9</v>
      </c>
      <c r="B29" s="29">
        <f>IF(VLOOKUP(B31,NP,4,FALSE)=0,"",VLOOKUP(B31,NP,4,FALSE))</f>
        <v>98</v>
      </c>
      <c r="C29" s="30" t="str">
        <f>IF(B29="","",CONCATENATE(VLOOKUP(B31,NP,5,FALSE),"  ",VLOOKUP(B31,NP,6,FALSE)))</f>
        <v xml:space="preserve">80-RIO.E/100-FEVE.M  </v>
      </c>
      <c r="D29" s="30"/>
      <c r="E29" s="31"/>
      <c r="F29" s="30"/>
      <c r="G29" s="32"/>
      <c r="H29" s="31"/>
      <c r="I29" s="30"/>
      <c r="J29" s="21"/>
      <c r="M29" s="28"/>
      <c r="P29" s="28"/>
      <c r="R29" s="21"/>
      <c r="U29" s="28"/>
      <c r="X29" s="28"/>
      <c r="Z29" s="21"/>
      <c r="AC29" s="28"/>
      <c r="AF29" s="28"/>
      <c r="AG29" s="55"/>
      <c r="AH29" s="46"/>
      <c r="AI29" s="33" t="str">
        <f>IF(AH28="","",IF(VLOOKUP(Z28,NP,12,FALSE)=1,CONCATENATE(VLOOKUP(Z28,NP,8,FALSE)," pts - ",VLOOKUP(Z28,NP,11,FALSE)),IF(VLOOKUP(Z28,NP,22,FALSE)=1,CONCATENATE(VLOOKUP(Z28,NP,18,FALSE)," pts - ",VLOOKUP(Z28,NP,21,FALSE)),"")))</f>
        <v>1167 pts - SAVIGNY SO PING</v>
      </c>
      <c r="AJ29" s="33"/>
      <c r="AK29" s="33"/>
      <c r="AL29" s="33"/>
      <c r="AM29" s="33"/>
      <c r="AN29" s="33"/>
      <c r="AO29" s="33"/>
      <c r="AP29" s="21"/>
    </row>
    <row r="30" spans="1:42" s="25" customFormat="1" ht="12" customHeight="1" x14ac:dyDescent="0.2">
      <c r="A30" s="52"/>
      <c r="B30" s="77" t="str">
        <f>IF(OR(B29="",VLOOKUP(B31,NP,10,FALSE)=0),"",IF(LEN(VLOOKUP(B31,NP,10,FALSE))=7,VLOOKUP(B31,NP,10,FALSE),VLOOKUP(B31,NP,10,FALSE)))</f>
        <v>08910402</v>
      </c>
      <c r="C30" s="33" t="str">
        <f>IF(B29="","",CONCATENATE(VLOOKUP(B31,NP,8,FALSE)," pts - ",VLOOKUP(B31,NP,11,FALSE)))</f>
        <v>1091 pts - AS CORBEIL-ESSONNES TT</v>
      </c>
      <c r="D30" s="33"/>
      <c r="E30" s="34"/>
      <c r="F30" s="33"/>
      <c r="G30" s="35"/>
      <c r="H30" s="34"/>
      <c r="I30" s="49"/>
      <c r="J30" s="26">
        <v>9</v>
      </c>
      <c r="M30" s="28"/>
      <c r="P30" s="28"/>
      <c r="R30" s="21"/>
      <c r="U30" s="28"/>
      <c r="X30" s="28"/>
      <c r="Z30" s="21"/>
      <c r="AC30" s="28"/>
      <c r="AF30" s="28"/>
      <c r="AG30" s="55"/>
      <c r="AH30" s="50"/>
      <c r="AI30" s="33" t="str">
        <f>IF(AH28="","",CONCATENATE(IF(VLOOKUP(Z28,NP,23,FALSE)="","",IF(VLOOKUP(Z28,NP,12,FALSE)=1,VLOOKUP(Z28,NP,23,FALSE),-VLOOKUP(Z28,NP,23,FALSE))),IF(VLOOKUP(Z28,NP,24,FALSE)="","",CONCATENATE(" / ",IF(VLOOKUP(Z28,NP,12,FALSE)=1,VLOOKUP(Z28,NP,24,FALSE),-VLOOKUP(Z28,NP,24,FALSE)))),IF(VLOOKUP(Z28,NP,25,FALSE)="","",CONCATENATE(" / ",IF(VLOOKUP(Z28,NP,12,FALSE)=1,VLOOKUP(Z28,NP,25,FALSE),-VLOOKUP(Z28,NP,25,FALSE)))),IF(VLOOKUP(Z28,NP,26,FALSE)="","",CONCATENATE(" / ",IF(VLOOKUP(Z28,NP,12,FALSE)=1,VLOOKUP(Z28,NP,26,FALSE),-VLOOKUP(Z28,NP,26,FALSE)))),IF(VLOOKUP(Z28,NP,27,FALSE)="","",CONCATENATE(" / ",IF(VLOOKUP(Z28,NP,12,FALSE)=1,VLOOKUP(Z28,NP,27,FALSE),-VLOOKUP(Z28,NP,27,FALSE)))),IF(VLOOKUP(Z28,NP,28)="","",CONCATENATE(" / ",IF(VLOOKUP(Z28,NP,12)=1,VLOOKUP(Z28,NP,28),-VLOOKUP(Z28,NP,28)))),IF(VLOOKUP(Z28,NP,29)="","",CONCATENATE(" / ",IF(VLOOKUP(Z28,NP,12)=1,VLOOKUP(Z28,NP,29),-VLOOKUP(Z28,NP,29))))))</f>
        <v/>
      </c>
      <c r="AJ30" s="33"/>
      <c r="AK30" s="33"/>
      <c r="AL30" s="33"/>
      <c r="AM30" s="33"/>
      <c r="AN30" s="33"/>
      <c r="AO30" s="33"/>
      <c r="AP30" s="21"/>
    </row>
    <row r="31" spans="1:42" s="25" customFormat="1" ht="12" customHeight="1" x14ac:dyDescent="0.2">
      <c r="A31" s="52"/>
      <c r="B31" s="37">
        <v>5</v>
      </c>
      <c r="C31" s="38" t="s">
        <v>6</v>
      </c>
      <c r="D31" s="38"/>
      <c r="E31" s="39" t="str">
        <f>IF(VLOOKUP(B31,NP,32,FALSE)="","",IF(VLOOKUP(B31,NP,32,FALSE)=0,"",VLOOKUP(B31,NP,32,FALSE)))</f>
        <v/>
      </c>
      <c r="F31" s="40" t="str">
        <f>IF(VLOOKUP(B31,NP,33,FALSE)="","",IF(VLOOKUP(B31,NP,34,FALSE)=2,"",VLOOKUP(B31,NP,34,FALSE)))</f>
        <v/>
      </c>
      <c r="G31" s="41"/>
      <c r="H31" s="42" t="str">
        <f>IF(VLOOKUP(B31,NP,33,FALSE)="","",IF(VLOOKUP(B31,NP,33,FALSE)=0,"",VLOOKUP(B31,NP,33,FALSE)))</f>
        <v/>
      </c>
      <c r="I31" s="79"/>
      <c r="J31" s="78">
        <f>IF(VLOOKUP(J34,NP,4,FALSE)=0,"",VLOOKUP(J34,NP,4,FALSE))</f>
        <v>98</v>
      </c>
      <c r="K31" s="30" t="str">
        <f>IF(J31="","",CONCATENATE(VLOOKUP(J34,NP,5,FALSE),"  ",VLOOKUP(J34,NP,6,FALSE)))</f>
        <v xml:space="preserve">80-RIO.E/100-FEVE.M  </v>
      </c>
      <c r="L31" s="30"/>
      <c r="M31" s="31"/>
      <c r="N31" s="30"/>
      <c r="O31" s="30"/>
      <c r="P31" s="31"/>
      <c r="Q31" s="30"/>
      <c r="R31" s="21"/>
      <c r="U31" s="28"/>
      <c r="X31" s="28"/>
      <c r="Z31" s="21"/>
      <c r="AC31" s="28"/>
      <c r="AF31" s="28"/>
      <c r="AG31" s="55"/>
      <c r="AH31" s="21"/>
      <c r="AP31" s="21"/>
    </row>
    <row r="32" spans="1:42" s="25" customFormat="1" ht="12" customHeight="1" x14ac:dyDescent="0.2">
      <c r="A32" s="52"/>
      <c r="E32" s="28"/>
      <c r="G32" s="45"/>
      <c r="H32" s="28"/>
      <c r="I32" s="55"/>
      <c r="K32" s="47" t="str">
        <f>IF(J31="","",CONCATENATE(VLOOKUP(J34,NP,8,FALSE)," pts - ",VLOOKUP(J34,NP,11,FALSE)))</f>
        <v>1091 pts - AS CORBEIL-ESSONNES TT</v>
      </c>
      <c r="L32" s="47"/>
      <c r="M32" s="48"/>
      <c r="N32" s="47"/>
      <c r="O32" s="47"/>
      <c r="P32" s="48"/>
      <c r="Q32" s="49"/>
      <c r="R32" s="50"/>
      <c r="U32" s="28"/>
      <c r="X32" s="28"/>
      <c r="Z32" s="21"/>
      <c r="AC32" s="28"/>
      <c r="AF32" s="28"/>
      <c r="AG32" s="55"/>
      <c r="AH32" s="21"/>
      <c r="AP32" s="21"/>
    </row>
    <row r="33" spans="1:43" s="25" customFormat="1" ht="12" customHeight="1" x14ac:dyDescent="0.2">
      <c r="A33" s="86">
        <v>10</v>
      </c>
      <c r="B33" s="29" t="str">
        <f>IF(VLOOKUP(B31,NP,14,FALSE)=0,"",VLOOKUP(B31,NP,14,FALSE))</f>
        <v/>
      </c>
      <c r="C33" s="30" t="str">
        <f>IF(B33="","",CONCATENATE(VLOOKUP(B31,NP,15,FALSE),"  ",VLOOKUP(B31,NP,16,FALSE)))</f>
        <v/>
      </c>
      <c r="D33" s="30"/>
      <c r="E33" s="31"/>
      <c r="F33" s="30"/>
      <c r="G33" s="32"/>
      <c r="H33" s="31"/>
      <c r="I33" s="54"/>
      <c r="J33" s="21"/>
      <c r="K33" s="33" t="str">
        <f>IF(J31="","",CONCATENATE(IF(VLOOKUP(B31,NP,23,FALSE)="","",IF(VLOOKUP(B31,NP,12,FALSE)=1,VLOOKUP(B31,NP,23,FALSE),-VLOOKUP(B31,NP,23,FALSE))),IF(VLOOKUP(B31,NP,24,FALSE)="","",CONCATENATE(" / ",IF(VLOOKUP(B31,NP,12,FALSE)=1,VLOOKUP(B31,NP,24,FALSE),-VLOOKUP(B31,NP,24,FALSE)))),IF(VLOOKUP(B31,NP,25,FALSE)="","",CONCATENATE(" / ",IF(VLOOKUP(B31,NP,12,FALSE)=1,VLOOKUP(B31,NP,25,FALSE),-VLOOKUP(B31,NP,25,FALSE)))),IF(VLOOKUP(B31,NP,26,FALSE)="","",CONCATENATE(" / ",IF(VLOOKUP(B31,NP,12,FALSE)=1,VLOOKUP(B31,NP,26,FALSE),-VLOOKUP(B31,NP,26,FALSE)))),IF(VLOOKUP(B31,NP,27,FALSE)="","",CONCATENATE(" / ",IF(VLOOKUP(B31,NP,12,FALSE)=1,VLOOKUP(B31,NP,27,FALSE),-VLOOKUP(B31,NP,27,FALSE)))),IF(VLOOKUP(B31,NP,28)="","",CONCATENATE(" / ",IF(VLOOKUP(B31,NP,12)=1,VLOOKUP(B31,NP,28),-VLOOKUP(B31,NP,28)))),IF(VLOOKUP(B31,NP,29)="","",CONCATENATE(" / ",IF(VLOOKUP(B31,NP,12)=1,VLOOKUP(B31,NP,29),-VLOOKUP(B31,NP,29))))))</f>
        <v/>
      </c>
      <c r="L33" s="33"/>
      <c r="M33" s="34"/>
      <c r="N33" s="33"/>
      <c r="O33" s="33"/>
      <c r="P33" s="34"/>
      <c r="Q33" s="33"/>
      <c r="R33" s="36">
        <v>9</v>
      </c>
      <c r="S33" s="22"/>
      <c r="T33" s="22"/>
      <c r="U33" s="23"/>
      <c r="V33" s="22"/>
      <c r="W33" s="22"/>
      <c r="X33" s="23"/>
      <c r="Z33" s="21"/>
      <c r="AC33" s="28"/>
      <c r="AF33" s="28"/>
      <c r="AG33" s="55"/>
      <c r="AH33" s="21"/>
      <c r="AP33" s="21"/>
    </row>
    <row r="34" spans="1:43" s="25" customFormat="1" ht="12" customHeight="1" x14ac:dyDescent="0.2">
      <c r="A34" s="52"/>
      <c r="B34" s="77" t="str">
        <f>IF(OR(B33="",VLOOKUP(B31,NP,20,FALSE)=0),"",IF(LEN(VLOOKUP(B31,NP,20,FALSE))=7,VLOOKUP(B31,NP,20,FALSE),VLOOKUP(B31,NP,20,FALSE)))</f>
        <v/>
      </c>
      <c r="C34" s="33" t="str">
        <f>IF(B33="","",CONCATENATE(VLOOKUP(B31,NP,18,FALSE)," pts - ",VLOOKUP(B31,NP,21,FALSE)))</f>
        <v/>
      </c>
      <c r="D34" s="33"/>
      <c r="E34" s="34"/>
      <c r="F34" s="33"/>
      <c r="G34" s="35"/>
      <c r="H34" s="34"/>
      <c r="I34" s="33"/>
      <c r="J34" s="53">
        <v>11</v>
      </c>
      <c r="K34" s="38" t="s">
        <v>6</v>
      </c>
      <c r="L34" s="38"/>
      <c r="M34" s="39" t="str">
        <f>IF(VLOOKUP(J34,NP,32,FALSE)="","",IF(VLOOKUP(J34,NP,32,FALSE)=0,"",VLOOKUP(J34,NP,32,FALSE)))</f>
        <v/>
      </c>
      <c r="N34" s="40" t="str">
        <f>IF(VLOOKUP(J34,NP,33,FALSE)="","",IF(VLOOKUP(J34,NP,34,FALSE)=2,"",VLOOKUP(J34,NP,34,FALSE)))</f>
        <v/>
      </c>
      <c r="O34" s="40"/>
      <c r="P34" s="42" t="str">
        <f>IF(VLOOKUP(J34,NP,33,FALSE)="","",IF(VLOOKUP(J34,NP,33,FALSE)=0,"",VLOOKUP(J34,NP,33,FALSE)))</f>
        <v/>
      </c>
      <c r="Q34" s="43"/>
      <c r="R34" s="44">
        <f>IF(VLOOKUP(R40,NP,4,FALSE)=0,"",VLOOKUP(R40,NP,4,FALSE))</f>
        <v>104</v>
      </c>
      <c r="S34" s="30" t="str">
        <f>IF(R34="","",CONCATENATE(VLOOKUP(R40,NP,5,FALSE),"  ",VLOOKUP(R40,NP,6,FALSE)))</f>
        <v xml:space="preserve">127-DURAND.A/56-DURAND.V  </v>
      </c>
      <c r="T34" s="30"/>
      <c r="U34" s="31"/>
      <c r="V34" s="30"/>
      <c r="W34" s="30"/>
      <c r="X34" s="31"/>
      <c r="Y34" s="30"/>
      <c r="Z34" s="21"/>
      <c r="AC34" s="28"/>
      <c r="AF34" s="28"/>
      <c r="AG34" s="55"/>
      <c r="AH34" s="21"/>
      <c r="AP34" s="21"/>
    </row>
    <row r="35" spans="1:43" s="25" customFormat="1" ht="12" customHeight="1" x14ac:dyDescent="0.2">
      <c r="A35" s="86">
        <v>11</v>
      </c>
      <c r="B35" s="29">
        <f>IF(VLOOKUP(B37,NP,4,FALSE)=0,"",VLOOKUP(B37,NP,4,FALSE))</f>
        <v>100</v>
      </c>
      <c r="C35" s="30" t="str">
        <f>IF(B35="","",CONCATENATE(VLOOKUP(B37,NP,5,FALSE),"  ",VLOOKUP(B37,NP,6,FALSE)))</f>
        <v xml:space="preserve">124-ARNEFAUD.C/88-KALI.C  </v>
      </c>
      <c r="D35" s="30"/>
      <c r="E35" s="31"/>
      <c r="F35" s="30"/>
      <c r="G35" s="32"/>
      <c r="H35" s="31"/>
      <c r="I35" s="30"/>
      <c r="J35" s="21"/>
      <c r="M35" s="28"/>
      <c r="P35" s="28"/>
      <c r="R35" s="46"/>
      <c r="S35" s="47" t="str">
        <f>IF(R34="","",CONCATENATE(VLOOKUP(R40,NP,8,FALSE)," pts - ",VLOOKUP(R40,NP,11,FALSE)))</f>
        <v>1167 pts - SAVIGNY SO PING</v>
      </c>
      <c r="T35" s="47"/>
      <c r="U35" s="48"/>
      <c r="V35" s="47"/>
      <c r="W35" s="47"/>
      <c r="X35" s="48"/>
      <c r="Y35" s="49"/>
      <c r="Z35" s="50"/>
      <c r="AC35" s="28"/>
      <c r="AF35" s="28"/>
      <c r="AG35" s="55"/>
      <c r="AH35" s="21"/>
      <c r="AP35" s="21"/>
    </row>
    <row r="36" spans="1:43" s="25" customFormat="1" ht="12" customHeight="1" x14ac:dyDescent="0.2">
      <c r="A36" s="52"/>
      <c r="B36" s="77" t="str">
        <f>IF(OR(B35="",VLOOKUP(B37,NP,10,FALSE)=0),"",IF(LEN(VLOOKUP(B37,NP,10,FALSE))=7,VLOOKUP(B37,NP,10,FALSE),VLOOKUP(B37,NP,10,FALSE)))</f>
        <v>08910402</v>
      </c>
      <c r="C36" s="33" t="str">
        <f>IF(B35="","",CONCATENATE(VLOOKUP(B37,NP,8,FALSE)," pts - ",VLOOKUP(B37,NP,11,FALSE)))</f>
        <v>1000 pts - AS CORBEIL-ESSONNES TT</v>
      </c>
      <c r="D36" s="33"/>
      <c r="E36" s="34"/>
      <c r="F36" s="33"/>
      <c r="G36" s="35"/>
      <c r="H36" s="34"/>
      <c r="I36" s="33"/>
      <c r="J36" s="50"/>
      <c r="M36" s="28"/>
      <c r="P36" s="28"/>
      <c r="R36" s="50"/>
      <c r="S36" s="33" t="str">
        <f>IF(R34="","",CONCATENATE(IF(VLOOKUP(J34,NP,23,FALSE)="","",IF(VLOOKUP(J34,NP,12,FALSE)=1,VLOOKUP(J34,NP,23,FALSE),-VLOOKUP(J34,NP,23,FALSE))),IF(VLOOKUP(J34,NP,24,FALSE)="","",CONCATENATE(" / ",IF(VLOOKUP(J34,NP,12,FALSE)=1,VLOOKUP(J34,NP,24,FALSE),-VLOOKUP(J34,NP,24,FALSE)))),IF(VLOOKUP(J34,NP,25,FALSE)="","",CONCATENATE(" / ",IF(VLOOKUP(J34,NP,12,FALSE)=1,VLOOKUP(J34,NP,25,FALSE),-VLOOKUP(J34,NP,25,FALSE)))),IF(VLOOKUP(J34,NP,26,FALSE)="","",CONCATENATE(" / ",IF(VLOOKUP(J34,NP,12,FALSE)=1,VLOOKUP(J34,NP,26,FALSE),-VLOOKUP(J34,NP,26,FALSE)))),IF(VLOOKUP(J34,NP,27,FALSE)="","",CONCATENATE(" / ",IF(VLOOKUP(J34,NP,12,FALSE)=1,VLOOKUP(J34,NP,27,FALSE),-VLOOKUP(J34,NP,27,FALSE)))),IF(VLOOKUP(J34,NP,28)="","",CONCATENATE(" / ",IF(VLOOKUP(J34,NP,12)=1,VLOOKUP(J34,NP,28),-VLOOKUP(J34,NP,28)))),IF(VLOOKUP(J34,NP,29)="","",CONCATENATE(" / ",IF(VLOOKUP(J34,NP,12)=1,VLOOKUP(J34,NP,29),-VLOOKUP(J34,NP,29))))))</f>
        <v/>
      </c>
      <c r="T36" s="33"/>
      <c r="U36" s="34"/>
      <c r="V36" s="33"/>
      <c r="W36" s="33"/>
      <c r="X36" s="34"/>
      <c r="Y36" s="33"/>
      <c r="Z36" s="50"/>
      <c r="AC36" s="28"/>
      <c r="AF36" s="28"/>
      <c r="AG36" s="55"/>
      <c r="AH36" s="21"/>
      <c r="AP36" s="21"/>
    </row>
    <row r="37" spans="1:43" s="25" customFormat="1" ht="12" customHeight="1" x14ac:dyDescent="0.2">
      <c r="A37" s="52"/>
      <c r="B37" s="37">
        <v>6</v>
      </c>
      <c r="C37" s="38" t="s">
        <v>6</v>
      </c>
      <c r="D37" s="38"/>
      <c r="E37" s="39" t="str">
        <f>IF(VLOOKUP(B37,NP,32,FALSE)="","",IF(VLOOKUP(B37,NP,32,FALSE)=0,"",VLOOKUP(B37,NP,32,FALSE)))</f>
        <v/>
      </c>
      <c r="F37" s="40" t="str">
        <f>IF(VLOOKUP(B37,NP,33,FALSE)="","",IF(VLOOKUP(B37,NP,34,FALSE)=2,"",VLOOKUP(B37,NP,34,FALSE)))</f>
        <v/>
      </c>
      <c r="G37" s="41"/>
      <c r="H37" s="42" t="str">
        <f>IF(VLOOKUP(B37,NP,33,FALSE)="","",IF(VLOOKUP(B37,NP,33,FALSE)=0,"",VLOOKUP(B37,NP,33,FALSE)))</f>
        <v/>
      </c>
      <c r="I37" s="43"/>
      <c r="J37" s="44">
        <f>IF(VLOOKUP(J34,NP,14,FALSE)=0,"",VLOOKUP(J34,NP,14,FALSE))</f>
        <v>104</v>
      </c>
      <c r="K37" s="30" t="str">
        <f>IF(J37="","",CONCATENATE(VLOOKUP(J34,NP,15,FALSE),"  ",VLOOKUP(J34,NP,16,FALSE)))</f>
        <v xml:space="preserve">127-DURAND.A/56-DURAND.V  </v>
      </c>
      <c r="L37" s="30"/>
      <c r="M37" s="31"/>
      <c r="N37" s="30"/>
      <c r="O37" s="30"/>
      <c r="P37" s="31"/>
      <c r="Q37" s="54"/>
      <c r="R37" s="50"/>
      <c r="U37" s="28"/>
      <c r="X37" s="28"/>
      <c r="Y37" s="55"/>
      <c r="Z37" s="21"/>
      <c r="AC37" s="28"/>
      <c r="AF37" s="28"/>
      <c r="AG37" s="55"/>
      <c r="AH37" s="21"/>
      <c r="AP37" s="21"/>
    </row>
    <row r="38" spans="1:43" s="25" customFormat="1" ht="12" customHeight="1" x14ac:dyDescent="0.2">
      <c r="A38" s="52"/>
      <c r="E38" s="28"/>
      <c r="G38" s="45"/>
      <c r="H38" s="28"/>
      <c r="J38" s="36">
        <v>12</v>
      </c>
      <c r="K38" s="47" t="str">
        <f>IF(J37="","",CONCATENATE(VLOOKUP(J34,NP,18,FALSE)," pts - ",VLOOKUP(J34,NP,21,FALSE)))</f>
        <v>1167 pts - SAVIGNY SO PING</v>
      </c>
      <c r="L38" s="47"/>
      <c r="M38" s="48"/>
      <c r="N38" s="47"/>
      <c r="O38" s="47"/>
      <c r="P38" s="48"/>
      <c r="Q38" s="47"/>
      <c r="R38" s="21"/>
      <c r="U38" s="28"/>
      <c r="X38" s="28"/>
      <c r="Y38" s="55"/>
      <c r="Z38" s="21"/>
      <c r="AC38" s="28"/>
      <c r="AF38" s="28"/>
      <c r="AG38" s="55"/>
      <c r="AH38" s="21"/>
      <c r="AP38" s="21"/>
    </row>
    <row r="39" spans="1:43" s="25" customFormat="1" ht="12" customHeight="1" x14ac:dyDescent="0.2">
      <c r="A39" s="87">
        <v>12</v>
      </c>
      <c r="B39" s="29">
        <f>IF(VLOOKUP(B37,NP,14,FALSE)=0,"",VLOOKUP(B37,NP,14,FALSE))</f>
        <v>104</v>
      </c>
      <c r="C39" s="30" t="str">
        <f>IF(B39="","",CONCATENATE(VLOOKUP(B37,NP,15,FALSE),"  ",VLOOKUP(B37,NP,16,FALSE)))</f>
        <v xml:space="preserve">127-DURAND.A/56-DURAND.V  </v>
      </c>
      <c r="D39" s="30"/>
      <c r="E39" s="31"/>
      <c r="F39" s="30"/>
      <c r="G39" s="32"/>
      <c r="H39" s="31"/>
      <c r="I39" s="30"/>
      <c r="J39" s="50"/>
      <c r="K39" s="33" t="str">
        <f>IF(J37="","",CONCATENATE(IF(VLOOKUP(B37,NP,23,FALSE)="","",IF(VLOOKUP(B37,NP,12,FALSE)=1,VLOOKUP(B37,NP,23,FALSE),-VLOOKUP(B37,NP,23,FALSE))),IF(VLOOKUP(B37,NP,24,FALSE)="","",CONCATENATE(" / ",IF(VLOOKUP(B37,NP,12,FALSE)=1,VLOOKUP(B37,NP,24,FALSE),-VLOOKUP(B37,NP,24,FALSE)))),IF(VLOOKUP(B37,NP,25,FALSE)="","",CONCATENATE(" / ",IF(VLOOKUP(B37,NP,12,FALSE)=1,VLOOKUP(B37,NP,25,FALSE),-VLOOKUP(B37,NP,25,FALSE)))),IF(VLOOKUP(B37,NP,26,FALSE)="","",CONCATENATE(" / ",IF(VLOOKUP(B37,NP,12,FALSE)=1,VLOOKUP(B37,NP,26,FALSE),-VLOOKUP(B37,NP,26,FALSE)))),IF(VLOOKUP(B37,NP,27,FALSE)="","",CONCATENATE(" / ",IF(VLOOKUP(B37,NP,12,FALSE)=1,VLOOKUP(B37,NP,27,FALSE),-VLOOKUP(B37,NP,27,FALSE)))),IF(VLOOKUP(B37,NP,28)="","",CONCATENATE(" / ",IF(VLOOKUP(B37,NP,12)=1,VLOOKUP(B37,NP,28),-VLOOKUP(B37,NP,28)))),IF(VLOOKUP(B37,NP,29)="","",CONCATENATE(" / ",IF(VLOOKUP(B37,NP,12)=1,VLOOKUP(B37,NP,29),-VLOOKUP(B37,NP,29))))))</f>
        <v/>
      </c>
      <c r="L39" s="33"/>
      <c r="M39" s="34"/>
      <c r="N39" s="33"/>
      <c r="O39" s="33"/>
      <c r="P39" s="34"/>
      <c r="Q39" s="33"/>
      <c r="R39" s="21"/>
      <c r="U39" s="28"/>
      <c r="X39" s="28"/>
      <c r="Y39" s="55"/>
      <c r="Z39" s="21"/>
      <c r="AA39" s="22"/>
      <c r="AB39" s="22"/>
      <c r="AC39" s="23"/>
      <c r="AD39" s="22"/>
      <c r="AE39" s="22"/>
      <c r="AF39" s="23"/>
      <c r="AG39" s="55"/>
      <c r="AH39" s="21"/>
      <c r="AP39" s="21"/>
    </row>
    <row r="40" spans="1:43" s="25" customFormat="1" ht="12" customHeight="1" x14ac:dyDescent="0.2">
      <c r="A40" s="52"/>
      <c r="B40" s="77" t="str">
        <f>IF(OR(B39="",VLOOKUP(B37,NP,20,FALSE)=0),"",IF(LEN(VLOOKUP(B37,NP,20,FALSE))=7,VLOOKUP(B37,NP,20,FALSE),VLOOKUP(B37,NP,20,FALSE)))</f>
        <v>08910310</v>
      </c>
      <c r="C40" s="33" t="str">
        <f>IF(B39="","",CONCATENATE(VLOOKUP(B37,NP,18,FALSE)," pts - ",VLOOKUP(B37,NP,21,FALSE)))</f>
        <v>1167 pts - SAVIGNY SO PING</v>
      </c>
      <c r="D40" s="33"/>
      <c r="E40" s="34"/>
      <c r="F40" s="33"/>
      <c r="G40" s="35"/>
      <c r="H40" s="34"/>
      <c r="I40" s="33"/>
      <c r="J40" s="21"/>
      <c r="M40" s="28"/>
      <c r="P40" s="28"/>
      <c r="R40" s="53">
        <v>14</v>
      </c>
      <c r="S40" s="38" t="s">
        <v>6</v>
      </c>
      <c r="T40" s="38"/>
      <c r="U40" s="39" t="str">
        <f>IF(VLOOKUP(R40,NP,32,FALSE)="","",IF(VLOOKUP(R40,NP,32,FALSE)=0,"",VLOOKUP(R40,NP,32,FALSE)))</f>
        <v/>
      </c>
      <c r="V40" s="40" t="str">
        <f>IF(VLOOKUP(R40,NP,33,FALSE)="","",IF(VLOOKUP(R40,NP,34,FALSE)=2,"",VLOOKUP(R40,NP,34,FALSE)))</f>
        <v/>
      </c>
      <c r="W40" s="40"/>
      <c r="X40" s="42" t="str">
        <f>IF(VLOOKUP(R40,NP,33,FALSE)="","",IF(VLOOKUP(R40,NP,33,FALSE)=0,"",VLOOKUP(R40,NP,33,FALSE)))</f>
        <v/>
      </c>
      <c r="Y40" s="43"/>
      <c r="Z40" s="44">
        <f>IF(VLOOKUP(Z28,NP,14,FALSE)=0,"",VLOOKUP(Z28,NP,14,FALSE))</f>
        <v>104</v>
      </c>
      <c r="AA40" s="30" t="str">
        <f>IF(Z40="","",CONCATENATE(VLOOKUP(Z28,NP,15,FALSE),"  ",VLOOKUP(Z28,NP,16,FALSE)))</f>
        <v xml:space="preserve">127-DURAND.A/56-DURAND.V  </v>
      </c>
      <c r="AB40" s="30"/>
      <c r="AC40" s="31"/>
      <c r="AD40" s="30"/>
      <c r="AE40" s="30"/>
      <c r="AF40" s="31"/>
      <c r="AG40" s="54"/>
      <c r="AH40" s="50"/>
      <c r="AP40" s="21"/>
    </row>
    <row r="41" spans="1:43" s="25" customFormat="1" ht="12" customHeight="1" x14ac:dyDescent="0.2">
      <c r="A41" s="87">
        <v>13</v>
      </c>
      <c r="B41" s="29">
        <f>IF(VLOOKUP(B43,NP,4,FALSE)=0,"",VLOOKUP(B43,NP,4,FALSE))</f>
        <v>102</v>
      </c>
      <c r="C41" s="30" t="str">
        <f>IF(B41="","",CONCATENATE(VLOOKUP(B43,NP,5,FALSE),"  ",VLOOKUP(B43,NP,6,FALSE)))</f>
        <v xml:space="preserve">96-BISSOR.N/97-BISSOR.C  </v>
      </c>
      <c r="D41" s="30"/>
      <c r="E41" s="31"/>
      <c r="F41" s="30"/>
      <c r="G41" s="32"/>
      <c r="H41" s="31"/>
      <c r="I41" s="30"/>
      <c r="J41" s="21"/>
      <c r="M41" s="28"/>
      <c r="P41" s="28"/>
      <c r="R41" s="21"/>
      <c r="U41" s="28"/>
      <c r="X41" s="28"/>
      <c r="Y41" s="55"/>
      <c r="Z41" s="36">
        <v>16</v>
      </c>
      <c r="AA41" s="47" t="str">
        <f>IF(Z40="","",CONCATENATE(VLOOKUP(Z28,NP,18,FALSE)," pts - ",VLOOKUP(Z28,NP,21,FALSE)))</f>
        <v>1167 pts - SAVIGNY SO PING</v>
      </c>
      <c r="AB41" s="47"/>
      <c r="AC41" s="48"/>
      <c r="AD41" s="47"/>
      <c r="AE41" s="47"/>
      <c r="AF41" s="48"/>
      <c r="AG41" s="47"/>
      <c r="AH41" s="21"/>
      <c r="AP41" s="21"/>
    </row>
    <row r="42" spans="1:43" s="25" customFormat="1" ht="12" customHeight="1" x14ac:dyDescent="0.2">
      <c r="A42" s="52"/>
      <c r="B42" s="77" t="str">
        <f>IF(OR(B41="",VLOOKUP(B43,NP,10,FALSE)=0),"",IF(LEN(VLOOKUP(B43,NP,10,FALSE))=7,VLOOKUP(B43,NP,10,FALSE),VLOOKUP(B43,NP,10,FALSE)))</f>
        <v>08910077</v>
      </c>
      <c r="C42" s="33" t="str">
        <f>IF(B41="","",CONCATENATE(VLOOKUP(B43,NP,8,FALSE)," pts - ",VLOOKUP(B43,NP,11,FALSE)))</f>
        <v>1073 pts - VIRY CHATILLON ES</v>
      </c>
      <c r="D42" s="33"/>
      <c r="E42" s="34"/>
      <c r="F42" s="33"/>
      <c r="G42" s="35"/>
      <c r="H42" s="34"/>
      <c r="I42" s="33"/>
      <c r="J42" s="36">
        <v>13</v>
      </c>
      <c r="M42" s="28"/>
      <c r="P42" s="28"/>
      <c r="R42" s="21"/>
      <c r="U42" s="28"/>
      <c r="X42" s="28"/>
      <c r="Y42" s="55"/>
      <c r="Z42" s="50"/>
      <c r="AA42" s="33" t="str">
        <f>IF(Z40="","",CONCATENATE(IF(VLOOKUP(R40,NP,23,FALSE)="","",IF(VLOOKUP(R40,NP,12,FALSE)=1,VLOOKUP(R40,NP,23,FALSE),-VLOOKUP(R40,NP,23,FALSE))),IF(VLOOKUP(R40,NP,24,FALSE)="","",CONCATENATE(" / ",IF(VLOOKUP(R40,NP,12,FALSE)=1,VLOOKUP(R40,NP,24,FALSE),-VLOOKUP(R40,NP,24,FALSE)))),IF(VLOOKUP(R40,NP,25,FALSE)="","",CONCATENATE(" / ",IF(VLOOKUP(R40,NP,12,FALSE)=1,VLOOKUP(R40,NP,25,FALSE),-VLOOKUP(R40,NP,25,FALSE)))),IF(VLOOKUP(R40,NP,26,FALSE)="","",CONCATENATE(" / ",IF(VLOOKUP(R40,NP,12,FALSE)=1,VLOOKUP(R40,NP,26,FALSE),-VLOOKUP(R40,NP,26,FALSE)))),IF(VLOOKUP(R40,NP,27,FALSE)="","",CONCATENATE(" / ",IF(VLOOKUP(R40,NP,12,FALSE)=1,VLOOKUP(R40,NP,27,FALSE),-VLOOKUP(R40,NP,27,FALSE)))),IF(VLOOKUP(R40,NP,28)="","",CONCATENATE(" / ",IF(VLOOKUP(R40,NP,12)=1,VLOOKUP(R40,NP,28),-VLOOKUP(R40,NP,28)))),IF(VLOOKUP(R40,NP,29)="","",CONCATENATE(" / ",IF(VLOOKUP(R40,NP,12)=1,VLOOKUP(R40,NP,29),-VLOOKUP(R40,NP,29))))))</f>
        <v/>
      </c>
      <c r="AB42" s="33"/>
      <c r="AC42" s="34"/>
      <c r="AD42" s="33"/>
      <c r="AE42" s="33"/>
      <c r="AF42" s="34"/>
      <c r="AG42" s="33"/>
      <c r="AH42" s="21"/>
      <c r="AI42" s="57"/>
      <c r="AJ42" s="57"/>
      <c r="AK42" s="57"/>
      <c r="AL42" s="57"/>
      <c r="AM42" s="57"/>
      <c r="AN42" s="57"/>
      <c r="AP42" s="56"/>
    </row>
    <row r="43" spans="1:43" s="25" customFormat="1" ht="12" customHeight="1" x14ac:dyDescent="0.2">
      <c r="A43" s="52"/>
      <c r="B43" s="37">
        <v>7</v>
      </c>
      <c r="C43" s="38" t="s">
        <v>6</v>
      </c>
      <c r="D43" s="38"/>
      <c r="E43" s="39" t="str">
        <f>IF(VLOOKUP(B43,NP,32,FALSE)="","",IF(VLOOKUP(B43,NP,32,FALSE)=0,"",VLOOKUP(B43,NP,32,FALSE)))</f>
        <v/>
      </c>
      <c r="F43" s="40" t="str">
        <f>IF(VLOOKUP(B43,NP,33,FALSE)="","",IF(VLOOKUP(B43,NP,34,FALSE)=2,"",VLOOKUP(B43,NP,34,FALSE)))</f>
        <v/>
      </c>
      <c r="G43" s="41"/>
      <c r="H43" s="42" t="str">
        <f>IF(VLOOKUP(B43,NP,33,FALSE)="","",IF(VLOOKUP(B43,NP,33,FALSE)=0,"",VLOOKUP(B43,NP,33,FALSE)))</f>
        <v/>
      </c>
      <c r="I43" s="43"/>
      <c r="J43" s="44">
        <f>IF(VLOOKUP(J46,NP,4,FALSE)=0,"",VLOOKUP(J46,NP,4,FALSE))</f>
        <v>102</v>
      </c>
      <c r="K43" s="30" t="str">
        <f>IF(J43="","",CONCATENATE(VLOOKUP(J46,NP,5,FALSE),"  ",VLOOKUP(J46,NP,6,FALSE)))</f>
        <v xml:space="preserve">96-BISSOR.N/97-BISSOR.C  </v>
      </c>
      <c r="L43" s="30"/>
      <c r="M43" s="31"/>
      <c r="N43" s="30"/>
      <c r="O43" s="30"/>
      <c r="P43" s="31"/>
      <c r="Q43" s="30"/>
      <c r="R43" s="21"/>
      <c r="U43" s="28"/>
      <c r="X43" s="28"/>
      <c r="Y43" s="55"/>
      <c r="Z43" s="21"/>
      <c r="AC43" s="28"/>
      <c r="AF43" s="28"/>
      <c r="AH43" s="21"/>
      <c r="AP43" s="21"/>
    </row>
    <row r="44" spans="1:43" s="25" customFormat="1" ht="12" customHeight="1" x14ac:dyDescent="0.2">
      <c r="A44" s="52"/>
      <c r="E44" s="28"/>
      <c r="G44" s="45"/>
      <c r="H44" s="28"/>
      <c r="J44" s="46"/>
      <c r="K44" s="47" t="str">
        <f>IF(J43="","",CONCATENATE(VLOOKUP(J46,NP,8,FALSE)," pts - ",VLOOKUP(J46,NP,11,FALSE)))</f>
        <v>1073 pts - VIRY CHATILLON ES</v>
      </c>
      <c r="L44" s="47"/>
      <c r="M44" s="48"/>
      <c r="N44" s="47"/>
      <c r="O44" s="47"/>
      <c r="P44" s="48"/>
      <c r="Q44" s="49"/>
      <c r="R44" s="50"/>
      <c r="U44" s="28"/>
      <c r="X44" s="28"/>
      <c r="Y44" s="55"/>
      <c r="Z44" s="21"/>
      <c r="AC44" s="28"/>
      <c r="AF44" s="28"/>
    </row>
    <row r="45" spans="1:43" s="25" customFormat="1" ht="12" customHeight="1" x14ac:dyDescent="0.2">
      <c r="A45" s="86">
        <v>14</v>
      </c>
      <c r="B45" s="29" t="str">
        <f>IF(VLOOKUP(B43,NP,14,FALSE)=0,"",VLOOKUP(B43,NP,14,FALSE))</f>
        <v/>
      </c>
      <c r="C45" s="30" t="str">
        <f>IF(B45="","",CONCATENATE(VLOOKUP(B43,NP,15,FALSE),"  ",VLOOKUP(B43,NP,16,FALSE)))</f>
        <v/>
      </c>
      <c r="D45" s="30"/>
      <c r="E45" s="31"/>
      <c r="F45" s="30"/>
      <c r="G45" s="32"/>
      <c r="H45" s="31"/>
      <c r="I45" s="30"/>
      <c r="J45" s="50"/>
      <c r="K45" s="33" t="str">
        <f>IF(J43="","",CONCATENATE(IF(VLOOKUP(B43,NP,23,FALSE)="","",IF(VLOOKUP(B43,NP,12,FALSE)=1,VLOOKUP(B43,NP,23,FALSE),-VLOOKUP(B43,NP,23,FALSE))),IF(VLOOKUP(B43,NP,24,FALSE)="","",CONCATENATE(" / ",IF(VLOOKUP(B43,NP,12,FALSE)=1,VLOOKUP(B43,NP,24,FALSE),-VLOOKUP(B43,NP,24,FALSE)))),IF(VLOOKUP(B43,NP,25,FALSE)="","",CONCATENATE(" / ",IF(VLOOKUP(B43,NP,12,FALSE)=1,VLOOKUP(B43,NP,25,FALSE),-VLOOKUP(B43,NP,25,FALSE)))),IF(VLOOKUP(B43,NP,26,FALSE)="","",CONCATENATE(" / ",IF(VLOOKUP(B43,NP,12,FALSE)=1,VLOOKUP(B43,NP,26,FALSE),-VLOOKUP(B43,NP,26,FALSE)))),IF(VLOOKUP(B43,NP,27,FALSE)="","",CONCATENATE(" / ",IF(VLOOKUP(B43,NP,12,FALSE)=1,VLOOKUP(B43,NP,27,FALSE),-VLOOKUP(B43,NP,27,FALSE)))),IF(VLOOKUP(B43,NP,28)="","",CONCATENATE(" / ",IF(VLOOKUP(B43,NP,12)=1,VLOOKUP(B43,NP,28),-VLOOKUP(B43,NP,28)))),IF(VLOOKUP(B43,NP,29)="","",CONCATENATE(" / ",IF(VLOOKUP(B43,NP,12)=1,VLOOKUP(B43,NP,29),-VLOOKUP(B43,NP,29))))))</f>
        <v/>
      </c>
      <c r="L45" s="33"/>
      <c r="M45" s="34"/>
      <c r="N45" s="33"/>
      <c r="O45" s="33"/>
      <c r="P45" s="34"/>
      <c r="Q45" s="33"/>
      <c r="R45" s="50"/>
      <c r="S45" s="22"/>
      <c r="T45" s="22"/>
      <c r="U45" s="23"/>
      <c r="V45" s="22"/>
      <c r="W45" s="22"/>
      <c r="X45" s="23"/>
      <c r="Y45" s="55"/>
      <c r="Z45" s="21"/>
      <c r="AA45" s="58"/>
      <c r="AB45" s="2"/>
      <c r="AC45" s="59"/>
      <c r="AD45" s="60"/>
      <c r="AE45" s="60"/>
      <c r="AF45" s="59"/>
      <c r="AG45" s="60"/>
      <c r="AH45" s="2"/>
      <c r="AI45" s="60"/>
      <c r="AJ45" s="60"/>
      <c r="AK45" s="60"/>
      <c r="AL45" s="3"/>
      <c r="AM45" s="3"/>
      <c r="AN45" s="3"/>
      <c r="AO45" s="3"/>
      <c r="AP45" s="4"/>
      <c r="AQ45" s="61"/>
    </row>
    <row r="46" spans="1:43" s="25" customFormat="1" ht="12" customHeight="1" x14ac:dyDescent="0.2">
      <c r="A46" s="52"/>
      <c r="B46" s="77" t="str">
        <f>IF(OR(B45="",VLOOKUP(B43,NP,20,FALSE)=0),"",IF(LEN(VLOOKUP(B43,NP,20,FALSE))=7,VLOOKUP(B43,NP,20,FALSE),VLOOKUP(B43,NP,20,FALSE)))</f>
        <v/>
      </c>
      <c r="C46" s="33" t="str">
        <f>IF(B45="","",CONCATENATE(VLOOKUP(B43,NP,18,FALSE)," pts - ",VLOOKUP(B43,NP,21,FALSE)))</f>
        <v/>
      </c>
      <c r="D46" s="33"/>
      <c r="E46" s="34"/>
      <c r="F46" s="33"/>
      <c r="G46" s="35"/>
      <c r="H46" s="33"/>
      <c r="I46" s="33"/>
      <c r="J46" s="53">
        <v>12</v>
      </c>
      <c r="K46" s="38" t="s">
        <v>6</v>
      </c>
      <c r="L46" s="38"/>
      <c r="M46" s="39" t="str">
        <f>IF(VLOOKUP(J46,NP,32,FALSE)="","",IF(VLOOKUP(J46,NP,32,FALSE)=0,"",VLOOKUP(J46,NP,32,FALSE)))</f>
        <v/>
      </c>
      <c r="N46" s="40" t="str">
        <f>IF(VLOOKUP(J46,NP,33,FALSE)="","",IF(VLOOKUP(J46,NP,34,FALSE)=2,"",VLOOKUP(J46,NP,34,FALSE)))</f>
        <v/>
      </c>
      <c r="O46" s="40"/>
      <c r="P46" s="42" t="str">
        <f>IF(VLOOKUP(J46,NP,33,FALSE)="","",IF(VLOOKUP(J46,NP,33,FALSE)=0,"",VLOOKUP(J46,NP,33,FALSE)))</f>
        <v/>
      </c>
      <c r="Q46" s="43"/>
      <c r="R46" s="44">
        <f>IF(VLOOKUP(R40,NP,14,FALSE)=0,"",VLOOKUP(R40,NP,14,FALSE))</f>
        <v>101</v>
      </c>
      <c r="S46" s="30" t="str">
        <f>IF(R46="","",CONCATENATE(VLOOKUP(R40,NP,15,FALSE),"  ",VLOOKUP(R40,NP,16,FALSE)))</f>
        <v xml:space="preserve">65-CHAMONT.B/95-LECOINTE.M  </v>
      </c>
      <c r="T46" s="30"/>
      <c r="U46" s="31"/>
      <c r="V46" s="30"/>
      <c r="W46" s="30"/>
      <c r="X46" s="31"/>
      <c r="Y46" s="54"/>
      <c r="Z46" s="50"/>
      <c r="AA46" s="62" t="s">
        <v>1</v>
      </c>
      <c r="AB46" s="1"/>
      <c r="AC46" s="63"/>
      <c r="AD46" s="64"/>
      <c r="AE46" s="93">
        <f>IF('Liste des parties'!$AH$3&lt;10000,'Date Tournoi'!$B$2,'Liste des parties'!$AH$3)</f>
        <v>46179</v>
      </c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4"/>
      <c r="AQ46" s="61"/>
    </row>
    <row r="47" spans="1:43" s="25" customFormat="1" ht="12" customHeight="1" x14ac:dyDescent="0.2">
      <c r="A47" s="86">
        <v>15</v>
      </c>
      <c r="B47" s="29" t="str">
        <f>IF(VLOOKUP(B49,NP,4,FALSE)=0,"",VLOOKUP(B49,NP,4,FALSE))</f>
        <v/>
      </c>
      <c r="C47" s="30" t="str">
        <f>IF(B47="","",CONCATENATE(VLOOKUP(B49,NP,5,FALSE),"  ",VLOOKUP(B49,NP,6,FALSE)))</f>
        <v/>
      </c>
      <c r="D47" s="30"/>
      <c r="E47" s="31"/>
      <c r="F47" s="30"/>
      <c r="G47" s="32"/>
      <c r="H47" s="31"/>
      <c r="I47" s="30"/>
      <c r="J47" s="21"/>
      <c r="M47" s="28"/>
      <c r="P47" s="28"/>
      <c r="R47" s="36">
        <v>16</v>
      </c>
      <c r="S47" s="47" t="str">
        <f>IF(R46="","",CONCATENATE(VLOOKUP(R40,NP,18,FALSE)," pts - ",VLOOKUP(R40,NP,21,FALSE)))</f>
        <v>1301 pts - AS CORBEIL-ESSONNES TT</v>
      </c>
      <c r="T47" s="47"/>
      <c r="U47" s="48"/>
      <c r="V47" s="47"/>
      <c r="W47" s="47"/>
      <c r="X47" s="48"/>
      <c r="Y47" s="47"/>
      <c r="Z47" s="21"/>
      <c r="AA47" s="46"/>
      <c r="AB47" s="1"/>
      <c r="AC47" s="63"/>
      <c r="AD47" s="5"/>
      <c r="AE47" s="5"/>
      <c r="AF47" s="12"/>
      <c r="AG47" s="5"/>
      <c r="AH47" s="6"/>
      <c r="AI47" s="65"/>
      <c r="AJ47" s="65"/>
      <c r="AK47" s="65"/>
      <c r="AL47" s="7"/>
      <c r="AM47" s="7"/>
      <c r="AN47" s="7"/>
      <c r="AO47" s="7"/>
      <c r="AP47" s="8"/>
      <c r="AQ47" s="66"/>
    </row>
    <row r="48" spans="1:43" s="25" customFormat="1" ht="12" customHeight="1" x14ac:dyDescent="0.2">
      <c r="A48" s="52"/>
      <c r="B48" s="77" t="str">
        <f>IF(OR(B47="",VLOOKUP(B49,NP,10,FALSE)=0),"",IF(LEN(VLOOKUP(B49,NP,10,FALSE))=7,VLOOKUP(B49,NP,10,FALSE),VLOOKUP(B49,NP,10,FALSE)))</f>
        <v/>
      </c>
      <c r="C48" s="33" t="str">
        <f>IF(B47="","",CONCATENATE(VLOOKUP(B49,NP,8,FALSE)," pts- ",VLOOKUP(B49,NP,11,FALSE)))</f>
        <v/>
      </c>
      <c r="D48" s="33"/>
      <c r="E48" s="34"/>
      <c r="F48" s="33"/>
      <c r="G48" s="35"/>
      <c r="H48" s="34"/>
      <c r="I48" s="49"/>
      <c r="J48" s="21"/>
      <c r="M48" s="28"/>
      <c r="P48" s="28"/>
      <c r="R48" s="50"/>
      <c r="S48" s="33" t="str">
        <f>IF(R46="","",CONCATENATE(IF(VLOOKUP(J46,NP,23,FALSE)="","",IF(VLOOKUP(J46,NP,12,FALSE)=1,VLOOKUP(J46,NP,23,FALSE),-VLOOKUP(J46,NP,23,FALSE))),IF(VLOOKUP(J46,NP,24,FALSE)="","",CONCATENATE(" / ",IF(VLOOKUP(J46,NP,12,FALSE)=1,VLOOKUP(J46,NP,24,FALSE),-VLOOKUP(J46,NP,24,FALSE)))),IF(VLOOKUP(J46,NP,25,FALSE)="","",CONCATENATE(" / ",IF(VLOOKUP(J46,NP,12,FALSE)=1,VLOOKUP(J46,NP,25,FALSE),-VLOOKUP(J46,NP,25,FALSE)))),IF(VLOOKUP(J46,NP,26,FALSE)="","",CONCATENATE(" / ",IF(VLOOKUP(J46,NP,12,FALSE)=1,VLOOKUP(J46,NP,26,FALSE),-VLOOKUP(J46,NP,26,FALSE)))),IF(VLOOKUP(J46,NP,27,FALSE)="","",CONCATENATE(" / ",IF(VLOOKUP(J46,NP,12,FALSE)=1,VLOOKUP(J46,NP,27,FALSE),-VLOOKUP(J46,NP,27,FALSE)))),IF(VLOOKUP(J46,NP,28)="","",CONCATENATE(" / ",IF(VLOOKUP(J46,NP,12)=1,VLOOKUP(J46,NP,28),-VLOOKUP(J46,NP,28)))),IF(VLOOKUP(J46,NP,29)="","",CONCATENATE(" / ",IF(VLOOKUP(J46,NP,12)=1,VLOOKUP(J46,NP,29),-VLOOKUP(J46,NP,29))))))</f>
        <v/>
      </c>
      <c r="T48" s="33"/>
      <c r="U48" s="34"/>
      <c r="V48" s="33"/>
      <c r="W48" s="33"/>
      <c r="X48" s="34"/>
      <c r="Y48" s="33"/>
      <c r="Z48" s="21"/>
      <c r="AA48" s="67" t="s">
        <v>8</v>
      </c>
      <c r="AB48" s="1"/>
      <c r="AC48" s="63"/>
      <c r="AD48" s="5"/>
      <c r="AE48" s="89" t="str">
        <f>'Liste des parties'!$AD$2</f>
        <v>Doubles91-26</v>
      </c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90"/>
      <c r="AQ48" s="66"/>
    </row>
    <row r="49" spans="1:43" s="25" customFormat="1" ht="12" customHeight="1" x14ac:dyDescent="0.2">
      <c r="A49" s="52"/>
      <c r="B49" s="37">
        <v>8</v>
      </c>
      <c r="C49" s="38" t="s">
        <v>6</v>
      </c>
      <c r="D49" s="38"/>
      <c r="E49" s="39" t="str">
        <f>IF(VLOOKUP(B49,NP,32,FALSE)="","",IF(VLOOKUP(B49,NP,32,FALSE)=0,"",VLOOKUP(B49,NP,32,FALSE)))</f>
        <v/>
      </c>
      <c r="F49" s="40" t="str">
        <f>IF(VLOOKUP(B49,NP,33,FALSE)="","",IF(VLOOKUP(B49,NP,34,FALSE)=2,"",VLOOKUP(B49,NP,34,FALSE)))</f>
        <v/>
      </c>
      <c r="G49" s="41"/>
      <c r="H49" s="42" t="str">
        <f>IF(VLOOKUP(B49,NP,33,FALSE)="","",IF(VLOOKUP(B49,NP,33,FALSE)=0,"",VLOOKUP(B49,NP,33,FALSE)))</f>
        <v/>
      </c>
      <c r="I49" s="79"/>
      <c r="J49" s="78">
        <f>IF(VLOOKUP(J46,NP,14,FALSE)=0,"",VLOOKUP(J46,NP,14,FALSE))</f>
        <v>101</v>
      </c>
      <c r="K49" s="30" t="str">
        <f>IF(J49="","",CONCATENATE(VLOOKUP(J46,NP,15,FALSE),"  ",VLOOKUP(J46,NP,16,FALSE)))</f>
        <v xml:space="preserve">65-CHAMONT.B/95-LECOINTE.M  </v>
      </c>
      <c r="L49" s="30"/>
      <c r="M49" s="31"/>
      <c r="N49" s="30"/>
      <c r="O49" s="30"/>
      <c r="P49" s="31"/>
      <c r="Q49" s="54"/>
      <c r="R49" s="50"/>
      <c r="U49" s="28"/>
      <c r="X49" s="28"/>
      <c r="Z49" s="21"/>
      <c r="AA49" s="62"/>
      <c r="AB49" s="1"/>
      <c r="AC49" s="63"/>
      <c r="AD49" s="68"/>
      <c r="AE49" s="68"/>
      <c r="AF49" s="63"/>
      <c r="AG49" s="68"/>
      <c r="AH49" s="6"/>
      <c r="AI49" s="68"/>
      <c r="AJ49" s="68"/>
      <c r="AK49" s="68"/>
      <c r="AL49" s="5"/>
      <c r="AM49" s="5"/>
      <c r="AN49" s="5"/>
      <c r="AO49" s="5"/>
      <c r="AP49" s="8"/>
      <c r="AQ49" s="66"/>
    </row>
    <row r="50" spans="1:43" s="25" customFormat="1" ht="12" customHeight="1" x14ac:dyDescent="0.2">
      <c r="A50" s="52"/>
      <c r="E50" s="28"/>
      <c r="G50" s="45"/>
      <c r="H50" s="28"/>
      <c r="I50" s="55"/>
      <c r="J50" s="26">
        <v>16</v>
      </c>
      <c r="K50" s="47" t="str">
        <f>IF(J49="","",CONCATENATE(VLOOKUP(J46,NP,18,FALSE)," pts - ",VLOOKUP(J46,NP,21,FALSE)))</f>
        <v>1301 pts - AS CORBEIL-ESSONNES TT</v>
      </c>
      <c r="L50" s="47"/>
      <c r="M50" s="48"/>
      <c r="N50" s="47"/>
      <c r="O50" s="47"/>
      <c r="P50" s="48"/>
      <c r="Q50" s="47"/>
      <c r="R50" s="21"/>
      <c r="U50" s="28"/>
      <c r="X50" s="28"/>
      <c r="Z50" s="21"/>
      <c r="AA50" s="62" t="s">
        <v>9</v>
      </c>
      <c r="AB50" s="6"/>
      <c r="AC50" s="69"/>
      <c r="AD50" s="7"/>
      <c r="AE50" s="89" t="str">
        <f>'Liste des parties'!$AE$2</f>
        <v>consolante D Mixte - T1 - GR1</v>
      </c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90"/>
      <c r="AQ50" s="70"/>
    </row>
    <row r="51" spans="1:43" s="25" customFormat="1" ht="12" customHeight="1" x14ac:dyDescent="0.2">
      <c r="A51" s="85">
        <v>16</v>
      </c>
      <c r="B51" s="29">
        <f>IF(VLOOKUP(B49,NP,14,FALSE)=0,"",VLOOKUP(B49,NP,14,FALSE))</f>
        <v>101</v>
      </c>
      <c r="C51" s="30" t="str">
        <f>IF(B51="","",CONCATENATE(VLOOKUP(B49,NP,15,FALSE),"  ",VLOOKUP(B49,NP,16,FALSE)))</f>
        <v xml:space="preserve">65-CHAMONT.B/95-LECOINTE.M  </v>
      </c>
      <c r="D51" s="30"/>
      <c r="E51" s="31"/>
      <c r="F51" s="30"/>
      <c r="G51" s="32"/>
      <c r="H51" s="31"/>
      <c r="I51" s="54"/>
      <c r="J51" s="21"/>
      <c r="K51" s="33" t="str">
        <f>IF(J49="","",CONCATENATE(IF(VLOOKUP(B49,NP,23,FALSE)="","",IF(VLOOKUP(B49,NP,12,FALSE)=1,VLOOKUP(B49,NP,23,FALSE),-VLOOKUP(B49,NP,23,FALSE))),IF(VLOOKUP(B49,NP,24,FALSE)="","",CONCATENATE(" / ",IF(VLOOKUP(B49,NP,12,FALSE)=1,VLOOKUP(B49,NP,24,FALSE),-VLOOKUP(B49,NP,24,FALSE)))),IF(VLOOKUP(B49,NP,25,FALSE)="","",CONCATENATE(" / ",IF(VLOOKUP(B49,NP,12,FALSE)=1,VLOOKUP(B49,NP,25,FALSE),-VLOOKUP(B49,NP,25,FALSE)))),IF(VLOOKUP(B49,NP,26,FALSE)="","",CONCATENATE(" / ",IF(VLOOKUP(B49,NP,12,FALSE)=1,VLOOKUP(B49,NP,26,FALSE),-VLOOKUP(B49,NP,26,FALSE)))),IF(VLOOKUP(B49,NP,27,FALSE)="","",CONCATENATE(" / ",IF(VLOOKUP(B49,NP,12,FALSE)=1,VLOOKUP(B49,NP,27,FALSE),-VLOOKUP(B49,NP,27,FALSE)))),IF(VLOOKUP(B49,NP,28)="","",CONCATENATE(" / ",IF(VLOOKUP(B49,NP,12)=1,VLOOKUP(B49,NP,28),-VLOOKUP(B49,NP,28)))),IF(VLOOKUP(B49,NP,29)="","",CONCATENATE(" / ",IF(VLOOKUP(B49,NP,12)=1,VLOOKUP(B49,NP,29),-VLOOKUP(B49,NP,29))))))</f>
        <v/>
      </c>
      <c r="L51" s="33"/>
      <c r="M51" s="34"/>
      <c r="N51" s="33"/>
      <c r="O51" s="33"/>
      <c r="P51" s="34"/>
      <c r="Q51" s="33"/>
      <c r="R51" s="21"/>
      <c r="U51" s="28"/>
      <c r="X51" s="28"/>
      <c r="Z51" s="21"/>
      <c r="AA51" s="71"/>
      <c r="AB51" s="9"/>
      <c r="AC51" s="72"/>
      <c r="AD51" s="73"/>
      <c r="AE51" s="73"/>
      <c r="AF51" s="72"/>
      <c r="AG51" s="73"/>
      <c r="AH51" s="9"/>
      <c r="AI51" s="73"/>
      <c r="AJ51" s="73"/>
      <c r="AK51" s="73"/>
      <c r="AL51" s="10"/>
      <c r="AM51" s="10"/>
      <c r="AN51" s="10"/>
      <c r="AO51" s="10"/>
      <c r="AP51" s="11"/>
      <c r="AQ51" s="70"/>
    </row>
    <row r="52" spans="1:43" s="25" customFormat="1" ht="12" customHeight="1" x14ac:dyDescent="0.2">
      <c r="A52" s="52"/>
      <c r="B52" s="77" t="str">
        <f>IF(OR(B51="",VLOOKUP(B49,NP,20,FALSE)=0),"",IF(LEN(VLOOKUP(B49,NP,20,FALSE))=7,VLOOKUP(B49,NP,20,FALSE),VLOOKUP(B49,NP,20,FALSE)))</f>
        <v>08910402</v>
      </c>
      <c r="C52" s="33" t="str">
        <f>IF(B51="","",CONCATENATE(VLOOKUP(B49,NP,18,FALSE)," pts - ",VLOOKUP(B49,NP,21,FALSE)))</f>
        <v>1301 pts - AS CORBEIL-ESSONNES TT</v>
      </c>
      <c r="D52" s="33"/>
      <c r="E52" s="34"/>
      <c r="F52" s="33"/>
      <c r="G52" s="35"/>
      <c r="H52" s="34"/>
      <c r="I52" s="33"/>
      <c r="J52" s="21"/>
      <c r="M52" s="28"/>
      <c r="P52" s="28"/>
      <c r="R52" s="21"/>
      <c r="U52" s="28"/>
      <c r="X52" s="28"/>
      <c r="Z52" s="21"/>
      <c r="AC52" s="28"/>
      <c r="AF52" s="28"/>
      <c r="AH52" s="21"/>
      <c r="AI52" s="26"/>
      <c r="AJ52" s="26"/>
      <c r="AK52" s="26"/>
      <c r="AL52" s="26"/>
      <c r="AM52" s="26"/>
      <c r="AN52" s="26"/>
      <c r="AP52" s="21"/>
      <c r="AQ52" s="57"/>
    </row>
    <row r="53" spans="1:43" s="25" customFormat="1" ht="12" customHeight="1" x14ac:dyDescent="0.25">
      <c r="A53" s="17"/>
      <c r="B53" s="74"/>
      <c r="C53" s="74"/>
      <c r="D53" s="74"/>
      <c r="E53" s="75"/>
      <c r="F53" s="74"/>
      <c r="G53" s="76"/>
      <c r="H53" s="75"/>
      <c r="I53" s="74"/>
      <c r="J53" s="18"/>
      <c r="K53" s="74"/>
      <c r="L53" s="74"/>
      <c r="M53" s="75"/>
      <c r="N53" s="74"/>
      <c r="O53" s="74"/>
      <c r="P53" s="75"/>
      <c r="Q53" s="74"/>
      <c r="R53" s="18"/>
      <c r="S53" s="74"/>
      <c r="T53" s="74"/>
      <c r="U53" s="75"/>
      <c r="V53" s="74"/>
      <c r="W53" s="74"/>
      <c r="X53" s="75"/>
      <c r="Y53" s="74"/>
      <c r="Z53" s="18"/>
      <c r="AA53" s="74"/>
      <c r="AB53" s="74"/>
      <c r="AC53" s="75"/>
      <c r="AD53" s="74"/>
      <c r="AE53" s="74"/>
      <c r="AF53" s="75"/>
      <c r="AG53" s="74"/>
      <c r="AH53" s="18"/>
      <c r="AI53" s="74"/>
      <c r="AJ53" s="74"/>
      <c r="AK53" s="74"/>
      <c r="AL53" s="74"/>
      <c r="AM53" s="74"/>
      <c r="AN53" s="74"/>
      <c r="AO53" s="74"/>
      <c r="AP53" s="18"/>
      <c r="AQ53" s="74"/>
    </row>
    <row r="54" spans="1:43" s="25" customFormat="1" ht="12" customHeight="1" x14ac:dyDescent="0.25">
      <c r="A54" s="17"/>
      <c r="B54" s="74"/>
      <c r="C54" s="74"/>
      <c r="D54" s="74"/>
      <c r="E54" s="75"/>
      <c r="F54" s="74"/>
      <c r="G54" s="76"/>
      <c r="H54" s="75"/>
      <c r="I54" s="74"/>
      <c r="J54" s="18"/>
      <c r="K54" s="74"/>
      <c r="L54" s="74"/>
      <c r="M54" s="75"/>
      <c r="N54" s="74"/>
      <c r="O54" s="74"/>
      <c r="P54" s="75"/>
      <c r="Q54" s="74"/>
      <c r="R54" s="18"/>
      <c r="S54" s="74"/>
      <c r="T54" s="74"/>
      <c r="U54" s="75"/>
      <c r="V54" s="74"/>
      <c r="W54" s="74"/>
      <c r="X54" s="75"/>
      <c r="Y54" s="74"/>
      <c r="Z54" s="18"/>
      <c r="AA54" s="74"/>
      <c r="AB54" s="74"/>
      <c r="AC54" s="75"/>
      <c r="AD54" s="74"/>
      <c r="AE54" s="74"/>
      <c r="AF54" s="75"/>
      <c r="AG54" s="74"/>
      <c r="AH54" s="18"/>
      <c r="AI54" s="74"/>
      <c r="AJ54" s="74"/>
      <c r="AK54" s="74"/>
      <c r="AL54" s="74"/>
      <c r="AM54" s="74"/>
      <c r="AN54" s="74"/>
      <c r="AO54" s="74"/>
      <c r="AP54" s="18"/>
      <c r="AQ54" s="74"/>
    </row>
    <row r="55" spans="1:43" s="25" customFormat="1" ht="12" customHeight="1" x14ac:dyDescent="0.25">
      <c r="A55" s="17"/>
      <c r="B55" s="74"/>
      <c r="C55" s="74"/>
      <c r="D55" s="74"/>
      <c r="E55" s="75"/>
      <c r="F55" s="74"/>
      <c r="G55" s="76"/>
      <c r="H55" s="75"/>
      <c r="I55" s="74"/>
      <c r="J55" s="18"/>
      <c r="K55" s="74"/>
      <c r="L55" s="74"/>
      <c r="M55" s="75"/>
      <c r="N55" s="74"/>
      <c r="O55" s="74"/>
      <c r="P55" s="75"/>
      <c r="Q55" s="74"/>
      <c r="R55" s="18"/>
      <c r="S55" s="74"/>
      <c r="T55" s="74"/>
      <c r="U55" s="75"/>
      <c r="V55" s="74"/>
      <c r="W55" s="74"/>
      <c r="X55" s="75"/>
      <c r="Y55" s="74"/>
      <c r="Z55" s="18"/>
      <c r="AA55" s="74"/>
      <c r="AB55" s="74"/>
      <c r="AC55" s="75"/>
      <c r="AD55" s="74"/>
      <c r="AE55" s="74"/>
      <c r="AF55" s="75"/>
      <c r="AG55" s="74"/>
      <c r="AH55" s="18"/>
      <c r="AI55" s="74"/>
      <c r="AJ55" s="74"/>
      <c r="AK55" s="74"/>
      <c r="AL55" s="74"/>
      <c r="AM55" s="74"/>
      <c r="AN55" s="74"/>
      <c r="AO55" s="74"/>
      <c r="AP55" s="18"/>
      <c r="AQ55" s="74"/>
    </row>
    <row r="56" spans="1:43" s="25" customFormat="1" ht="12" customHeight="1" x14ac:dyDescent="0.25">
      <c r="A56" s="17"/>
      <c r="B56" s="74"/>
      <c r="C56" s="74"/>
      <c r="D56" s="74"/>
      <c r="E56" s="75"/>
      <c r="F56" s="74"/>
      <c r="G56" s="76"/>
      <c r="H56" s="75"/>
      <c r="I56" s="74"/>
      <c r="J56" s="18"/>
      <c r="K56" s="74"/>
      <c r="L56" s="74"/>
      <c r="M56" s="75"/>
      <c r="N56" s="74"/>
      <c r="O56" s="74"/>
      <c r="P56" s="75"/>
      <c r="Q56" s="74"/>
      <c r="R56" s="18"/>
      <c r="S56" s="74"/>
      <c r="T56" s="74"/>
      <c r="U56" s="75"/>
      <c r="V56" s="74"/>
      <c r="W56" s="74"/>
      <c r="X56" s="75"/>
      <c r="Y56" s="74"/>
      <c r="Z56" s="18"/>
      <c r="AA56" s="74"/>
      <c r="AB56" s="74"/>
      <c r="AC56" s="75"/>
      <c r="AD56" s="74"/>
      <c r="AE56" s="74"/>
      <c r="AF56" s="75"/>
      <c r="AG56" s="74"/>
      <c r="AH56" s="18"/>
      <c r="AI56" s="74"/>
      <c r="AJ56" s="74"/>
      <c r="AK56" s="74"/>
      <c r="AL56" s="74"/>
      <c r="AM56" s="74"/>
      <c r="AN56" s="74"/>
      <c r="AO56" s="74"/>
      <c r="AP56" s="18"/>
      <c r="AQ56" s="74"/>
    </row>
    <row r="57" spans="1:43" s="25" customFormat="1" ht="12" customHeight="1" x14ac:dyDescent="0.25">
      <c r="A57" s="17"/>
      <c r="B57" s="74"/>
      <c r="C57" s="74"/>
      <c r="D57" s="74"/>
      <c r="E57" s="75"/>
      <c r="F57" s="74"/>
      <c r="G57" s="76"/>
      <c r="H57" s="75"/>
      <c r="I57" s="74"/>
      <c r="J57" s="18"/>
      <c r="K57" s="74"/>
      <c r="L57" s="74"/>
      <c r="M57" s="75"/>
      <c r="N57" s="74"/>
      <c r="O57" s="74"/>
      <c r="P57" s="75"/>
      <c r="Q57" s="74"/>
      <c r="R57" s="18"/>
      <c r="S57" s="74"/>
      <c r="T57" s="74"/>
      <c r="U57" s="75"/>
      <c r="V57" s="74"/>
      <c r="W57" s="74"/>
      <c r="X57" s="75"/>
      <c r="Y57" s="74"/>
      <c r="Z57" s="18"/>
      <c r="AA57" s="74"/>
      <c r="AB57" s="74"/>
      <c r="AC57" s="75"/>
      <c r="AD57" s="74"/>
      <c r="AE57" s="74"/>
      <c r="AF57" s="75"/>
      <c r="AG57" s="74"/>
      <c r="AH57" s="18"/>
      <c r="AI57" s="74"/>
      <c r="AJ57" s="74"/>
      <c r="AK57" s="74"/>
      <c r="AL57" s="74"/>
      <c r="AM57" s="74"/>
      <c r="AN57" s="74"/>
      <c r="AO57" s="74"/>
      <c r="AP57" s="18"/>
      <c r="AQ57" s="74"/>
    </row>
    <row r="58" spans="1:43" s="25" customFormat="1" ht="12" customHeight="1" x14ac:dyDescent="0.25">
      <c r="A58" s="17"/>
      <c r="B58" s="74"/>
      <c r="C58" s="74"/>
      <c r="D58" s="74"/>
      <c r="E58" s="75"/>
      <c r="F58" s="74"/>
      <c r="G58" s="76"/>
      <c r="H58" s="75"/>
      <c r="I58" s="74"/>
      <c r="J58" s="18"/>
      <c r="K58" s="74"/>
      <c r="L58" s="74"/>
      <c r="M58" s="75"/>
      <c r="N58" s="74"/>
      <c r="O58" s="74"/>
      <c r="P58" s="75"/>
      <c r="Q58" s="74"/>
      <c r="R58" s="18"/>
      <c r="S58" s="74"/>
      <c r="T58" s="74"/>
      <c r="U58" s="75"/>
      <c r="V58" s="74"/>
      <c r="W58" s="74"/>
      <c r="X58" s="75"/>
      <c r="Y58" s="74"/>
      <c r="Z58" s="18"/>
      <c r="AA58" s="74"/>
      <c r="AB58" s="74"/>
      <c r="AC58" s="75"/>
      <c r="AD58" s="74"/>
      <c r="AE58" s="74"/>
      <c r="AF58" s="75"/>
      <c r="AG58" s="74"/>
      <c r="AH58" s="18"/>
      <c r="AI58" s="74"/>
      <c r="AJ58" s="74"/>
      <c r="AK58" s="74"/>
      <c r="AL58" s="74"/>
      <c r="AM58" s="74"/>
      <c r="AN58" s="74"/>
      <c r="AO58" s="74"/>
      <c r="AP58" s="18"/>
      <c r="AQ58" s="74"/>
    </row>
    <row r="59" spans="1:43" s="25" customFormat="1" ht="12" customHeight="1" x14ac:dyDescent="0.25">
      <c r="A59" s="17"/>
      <c r="B59" s="74"/>
      <c r="C59" s="74"/>
      <c r="D59" s="74"/>
      <c r="E59" s="75"/>
      <c r="F59" s="74"/>
      <c r="G59" s="76"/>
      <c r="H59" s="75"/>
      <c r="I59" s="74"/>
      <c r="J59" s="18"/>
      <c r="K59" s="74"/>
      <c r="L59" s="74"/>
      <c r="M59" s="75"/>
      <c r="N59" s="74"/>
      <c r="O59" s="74"/>
      <c r="P59" s="75"/>
      <c r="Q59" s="74"/>
      <c r="R59" s="18"/>
      <c r="S59" s="74"/>
      <c r="T59" s="74"/>
      <c r="U59" s="75"/>
      <c r="V59" s="74"/>
      <c r="W59" s="74"/>
      <c r="X59" s="75"/>
      <c r="Y59" s="74"/>
      <c r="Z59" s="18"/>
      <c r="AA59" s="74"/>
      <c r="AB59" s="74"/>
      <c r="AC59" s="75"/>
      <c r="AD59" s="74"/>
      <c r="AE59" s="74"/>
      <c r="AF59" s="75"/>
      <c r="AG59" s="74"/>
      <c r="AH59" s="18"/>
      <c r="AI59" s="74"/>
      <c r="AJ59" s="74"/>
      <c r="AK59" s="74"/>
      <c r="AL59" s="74"/>
      <c r="AM59" s="74"/>
      <c r="AN59" s="74"/>
      <c r="AO59" s="74"/>
      <c r="AP59" s="18"/>
      <c r="AQ59" s="74"/>
    </row>
    <row r="60" spans="1:43" s="25" customFormat="1" ht="12" customHeight="1" x14ac:dyDescent="0.25">
      <c r="A60" s="17"/>
      <c r="B60" s="74"/>
      <c r="C60" s="74"/>
      <c r="D60" s="74"/>
      <c r="E60" s="75"/>
      <c r="F60" s="74"/>
      <c r="G60" s="76"/>
      <c r="H60" s="75"/>
      <c r="I60" s="74"/>
      <c r="J60" s="18"/>
      <c r="K60" s="74"/>
      <c r="L60" s="74"/>
      <c r="M60" s="75"/>
      <c r="N60" s="74"/>
      <c r="O60" s="74"/>
      <c r="P60" s="75"/>
      <c r="Q60" s="74"/>
      <c r="R60" s="18"/>
      <c r="S60" s="74"/>
      <c r="T60" s="74"/>
      <c r="U60" s="75"/>
      <c r="V60" s="74"/>
      <c r="W60" s="74"/>
      <c r="X60" s="75"/>
      <c r="Y60" s="74"/>
      <c r="Z60" s="18"/>
      <c r="AA60" s="74"/>
      <c r="AB60" s="74"/>
      <c r="AC60" s="75"/>
      <c r="AD60" s="74"/>
      <c r="AE60" s="74"/>
      <c r="AF60" s="75"/>
      <c r="AG60" s="74"/>
      <c r="AH60" s="18"/>
      <c r="AI60" s="74"/>
      <c r="AJ60" s="74"/>
      <c r="AK60" s="74"/>
      <c r="AL60" s="74"/>
      <c r="AM60" s="74"/>
      <c r="AN60" s="74"/>
      <c r="AO60" s="74"/>
      <c r="AP60" s="18"/>
      <c r="AQ60" s="74"/>
    </row>
    <row r="61" spans="1:43" s="25" customFormat="1" ht="12" customHeight="1" x14ac:dyDescent="0.25">
      <c r="A61" s="17"/>
      <c r="B61" s="74"/>
      <c r="C61" s="74"/>
      <c r="D61" s="74"/>
      <c r="E61" s="75"/>
      <c r="F61" s="74"/>
      <c r="G61" s="76"/>
      <c r="H61" s="75"/>
      <c r="I61" s="74"/>
      <c r="J61" s="18"/>
      <c r="K61" s="74"/>
      <c r="L61" s="74"/>
      <c r="M61" s="75"/>
      <c r="N61" s="74"/>
      <c r="O61" s="74"/>
      <c r="P61" s="75"/>
      <c r="Q61" s="74"/>
      <c r="R61" s="18"/>
      <c r="S61" s="74"/>
      <c r="T61" s="74"/>
      <c r="U61" s="75"/>
      <c r="V61" s="74"/>
      <c r="W61" s="74"/>
      <c r="X61" s="75"/>
      <c r="Y61" s="74"/>
      <c r="Z61" s="18"/>
      <c r="AA61" s="74"/>
      <c r="AB61" s="74"/>
      <c r="AC61" s="75"/>
      <c r="AD61" s="74"/>
      <c r="AE61" s="74"/>
      <c r="AF61" s="75"/>
      <c r="AG61" s="74"/>
      <c r="AH61" s="18"/>
      <c r="AI61" s="74"/>
      <c r="AJ61" s="74"/>
      <c r="AK61" s="74"/>
      <c r="AL61" s="74"/>
      <c r="AM61" s="74"/>
      <c r="AN61" s="74"/>
      <c r="AO61" s="74"/>
      <c r="AP61" s="18"/>
      <c r="AQ61" s="74"/>
    </row>
    <row r="62" spans="1:43" s="25" customFormat="1" ht="12" customHeight="1" x14ac:dyDescent="0.25">
      <c r="A62" s="17"/>
      <c r="B62" s="74"/>
      <c r="C62" s="74"/>
      <c r="D62" s="74"/>
      <c r="E62" s="75"/>
      <c r="F62" s="74"/>
      <c r="G62" s="76"/>
      <c r="H62" s="75"/>
      <c r="I62" s="74"/>
      <c r="J62" s="18"/>
      <c r="K62" s="74"/>
      <c r="L62" s="74"/>
      <c r="M62" s="75"/>
      <c r="N62" s="74"/>
      <c r="O62" s="74"/>
      <c r="P62" s="75"/>
      <c r="Q62" s="74"/>
      <c r="R62" s="18"/>
      <c r="S62" s="74"/>
      <c r="T62" s="74"/>
      <c r="U62" s="75"/>
      <c r="V62" s="74"/>
      <c r="W62" s="74"/>
      <c r="X62" s="75"/>
      <c r="Y62" s="74"/>
      <c r="Z62" s="18"/>
      <c r="AA62" s="74"/>
      <c r="AB62" s="74"/>
      <c r="AC62" s="75"/>
      <c r="AD62" s="74"/>
      <c r="AE62" s="74"/>
      <c r="AF62" s="75"/>
      <c r="AG62" s="74"/>
      <c r="AH62" s="18"/>
      <c r="AI62" s="74"/>
      <c r="AJ62" s="74"/>
      <c r="AK62" s="74"/>
      <c r="AL62" s="74"/>
      <c r="AM62" s="74"/>
      <c r="AN62" s="74"/>
      <c r="AO62" s="74"/>
      <c r="AP62" s="18"/>
      <c r="AQ62" s="74"/>
    </row>
    <row r="63" spans="1:43" s="25" customFormat="1" ht="12" customHeight="1" x14ac:dyDescent="0.25">
      <c r="A63" s="17"/>
      <c r="B63" s="74"/>
      <c r="C63" s="74"/>
      <c r="D63" s="74"/>
      <c r="E63" s="75"/>
      <c r="F63" s="74"/>
      <c r="G63" s="76"/>
      <c r="H63" s="75"/>
      <c r="I63" s="74"/>
      <c r="J63" s="18"/>
      <c r="K63" s="74"/>
      <c r="L63" s="74"/>
      <c r="M63" s="75"/>
      <c r="N63" s="74"/>
      <c r="O63" s="74"/>
      <c r="P63" s="75"/>
      <c r="Q63" s="74"/>
      <c r="R63" s="18"/>
      <c r="S63" s="74"/>
      <c r="T63" s="74"/>
      <c r="U63" s="75"/>
      <c r="V63" s="74"/>
      <c r="W63" s="74"/>
      <c r="X63" s="75"/>
      <c r="Y63" s="74"/>
      <c r="Z63" s="18"/>
      <c r="AA63" s="74"/>
      <c r="AB63" s="74"/>
      <c r="AC63" s="75"/>
      <c r="AD63" s="74"/>
      <c r="AE63" s="74"/>
      <c r="AF63" s="75"/>
      <c r="AG63" s="74"/>
      <c r="AH63" s="18"/>
      <c r="AI63" s="74"/>
      <c r="AJ63" s="74"/>
      <c r="AK63" s="74"/>
      <c r="AL63" s="74"/>
      <c r="AM63" s="74"/>
      <c r="AN63" s="74"/>
      <c r="AO63" s="74"/>
      <c r="AP63" s="18"/>
      <c r="AQ63" s="74"/>
    </row>
    <row r="64" spans="1:43" s="25" customFormat="1" ht="12" customHeight="1" x14ac:dyDescent="0.25">
      <c r="A64" s="17"/>
      <c r="B64" s="74"/>
      <c r="C64" s="74"/>
      <c r="D64" s="74"/>
      <c r="E64" s="75"/>
      <c r="F64" s="74"/>
      <c r="G64" s="76"/>
      <c r="H64" s="75"/>
      <c r="I64" s="74"/>
      <c r="J64" s="18"/>
      <c r="K64" s="74"/>
      <c r="L64" s="74"/>
      <c r="M64" s="75"/>
      <c r="N64" s="74"/>
      <c r="O64" s="74"/>
      <c r="P64" s="75"/>
      <c r="Q64" s="74"/>
      <c r="R64" s="18"/>
      <c r="S64" s="74"/>
      <c r="T64" s="74"/>
      <c r="U64" s="75"/>
      <c r="V64" s="74"/>
      <c r="W64" s="74"/>
      <c r="X64" s="75"/>
      <c r="Y64" s="74"/>
      <c r="Z64" s="18"/>
      <c r="AA64" s="74"/>
      <c r="AB64" s="74"/>
      <c r="AC64" s="75"/>
      <c r="AD64" s="74"/>
      <c r="AE64" s="74"/>
      <c r="AF64" s="75"/>
      <c r="AG64" s="74"/>
      <c r="AH64" s="18"/>
      <c r="AI64" s="74"/>
      <c r="AJ64" s="74"/>
      <c r="AK64" s="74"/>
      <c r="AL64" s="74"/>
      <c r="AM64" s="74"/>
      <c r="AN64" s="74"/>
      <c r="AO64" s="74"/>
      <c r="AP64" s="18"/>
      <c r="AQ64" s="74"/>
    </row>
    <row r="65" spans="1:43" s="25" customFormat="1" ht="12" customHeight="1" x14ac:dyDescent="0.25">
      <c r="A65" s="17"/>
      <c r="B65" s="74"/>
      <c r="C65" s="74"/>
      <c r="D65" s="74"/>
      <c r="E65" s="75"/>
      <c r="F65" s="74"/>
      <c r="G65" s="76"/>
      <c r="H65" s="75"/>
      <c r="I65" s="74"/>
      <c r="J65" s="18"/>
      <c r="K65" s="74"/>
      <c r="L65" s="74"/>
      <c r="M65" s="75"/>
      <c r="N65" s="74"/>
      <c r="O65" s="74"/>
      <c r="P65" s="75"/>
      <c r="Q65" s="74"/>
      <c r="R65" s="18"/>
      <c r="S65" s="74"/>
      <c r="T65" s="74"/>
      <c r="U65" s="75"/>
      <c r="V65" s="74"/>
      <c r="W65" s="74"/>
      <c r="X65" s="75"/>
      <c r="Y65" s="74"/>
      <c r="Z65" s="18"/>
      <c r="AA65" s="74"/>
      <c r="AB65" s="74"/>
      <c r="AC65" s="75"/>
      <c r="AD65" s="74"/>
      <c r="AE65" s="74"/>
      <c r="AF65" s="75"/>
      <c r="AG65" s="74"/>
      <c r="AH65" s="18"/>
      <c r="AI65" s="74"/>
      <c r="AJ65" s="74"/>
      <c r="AK65" s="74"/>
      <c r="AL65" s="74"/>
      <c r="AM65" s="74"/>
      <c r="AN65" s="74"/>
      <c r="AO65" s="74"/>
      <c r="AP65" s="18"/>
      <c r="AQ65" s="74"/>
    </row>
    <row r="66" spans="1:43" s="25" customFormat="1" ht="12" customHeight="1" x14ac:dyDescent="0.25">
      <c r="A66" s="17"/>
      <c r="B66" s="74"/>
      <c r="C66" s="74"/>
      <c r="D66" s="74"/>
      <c r="E66" s="75"/>
      <c r="F66" s="74"/>
      <c r="G66" s="76"/>
      <c r="H66" s="75"/>
      <c r="I66" s="74"/>
      <c r="J66" s="18"/>
      <c r="K66" s="74"/>
      <c r="L66" s="74"/>
      <c r="M66" s="75"/>
      <c r="N66" s="74"/>
      <c r="O66" s="74"/>
      <c r="P66" s="75"/>
      <c r="Q66" s="74"/>
      <c r="R66" s="18"/>
      <c r="S66" s="74"/>
      <c r="T66" s="74"/>
      <c r="U66" s="75"/>
      <c r="V66" s="74"/>
      <c r="W66" s="74"/>
      <c r="X66" s="75"/>
      <c r="Y66" s="74"/>
      <c r="Z66" s="18"/>
      <c r="AA66" s="74"/>
      <c r="AB66" s="74"/>
      <c r="AC66" s="75"/>
      <c r="AD66" s="74"/>
      <c r="AE66" s="74"/>
      <c r="AF66" s="75"/>
      <c r="AG66" s="74"/>
      <c r="AH66" s="18"/>
      <c r="AI66" s="74"/>
      <c r="AJ66" s="74"/>
      <c r="AK66" s="74"/>
      <c r="AL66" s="74"/>
      <c r="AM66" s="74"/>
      <c r="AN66" s="74"/>
      <c r="AO66" s="74"/>
      <c r="AP66" s="18"/>
      <c r="AQ66" s="74"/>
    </row>
    <row r="67" spans="1:43" s="25" customFormat="1" ht="12" customHeight="1" x14ac:dyDescent="0.25">
      <c r="A67" s="17"/>
      <c r="B67" s="74"/>
      <c r="C67" s="74"/>
      <c r="D67" s="74"/>
      <c r="E67" s="75"/>
      <c r="F67" s="74"/>
      <c r="G67" s="76"/>
      <c r="H67" s="75"/>
      <c r="I67" s="74"/>
      <c r="J67" s="18"/>
      <c r="K67" s="74"/>
      <c r="L67" s="74"/>
      <c r="M67" s="75"/>
      <c r="N67" s="74"/>
      <c r="O67" s="74"/>
      <c r="P67" s="75"/>
      <c r="Q67" s="74"/>
      <c r="R67" s="18"/>
      <c r="S67" s="74"/>
      <c r="T67" s="74"/>
      <c r="U67" s="75"/>
      <c r="V67" s="74"/>
      <c r="W67" s="74"/>
      <c r="X67" s="75"/>
      <c r="Y67" s="74"/>
      <c r="Z67" s="18"/>
      <c r="AA67" s="74"/>
      <c r="AB67" s="74"/>
      <c r="AC67" s="75"/>
      <c r="AD67" s="74"/>
      <c r="AE67" s="74"/>
      <c r="AF67" s="75"/>
      <c r="AG67" s="74"/>
      <c r="AH67" s="18"/>
      <c r="AI67" s="74"/>
      <c r="AJ67" s="74"/>
      <c r="AK67" s="74"/>
      <c r="AL67" s="74"/>
      <c r="AM67" s="74"/>
      <c r="AN67" s="74"/>
      <c r="AO67" s="74"/>
      <c r="AP67" s="18"/>
      <c r="AQ67" s="74"/>
    </row>
    <row r="68" spans="1:43" x14ac:dyDescent="0.25">
      <c r="A68" s="17"/>
    </row>
    <row r="69" spans="1:43" x14ac:dyDescent="0.25">
      <c r="A69" s="17"/>
    </row>
    <row r="70" spans="1:43" x14ac:dyDescent="0.25">
      <c r="A70" s="17"/>
    </row>
    <row r="71" spans="1:43" x14ac:dyDescent="0.25">
      <c r="A71" s="17"/>
    </row>
    <row r="72" spans="1:43" x14ac:dyDescent="0.25">
      <c r="A72" s="17"/>
    </row>
    <row r="73" spans="1:43" x14ac:dyDescent="0.25">
      <c r="A73" s="17"/>
    </row>
    <row r="74" spans="1:43" x14ac:dyDescent="0.25">
      <c r="A74" s="17"/>
    </row>
    <row r="75" spans="1:43" x14ac:dyDescent="0.25">
      <c r="A75" s="17"/>
    </row>
    <row r="76" spans="1:43" x14ac:dyDescent="0.25">
      <c r="A76" s="17"/>
    </row>
    <row r="77" spans="1:43" x14ac:dyDescent="0.25">
      <c r="A77" s="17"/>
    </row>
    <row r="78" spans="1:43" x14ac:dyDescent="0.25">
      <c r="A78" s="17"/>
    </row>
    <row r="79" spans="1:43" x14ac:dyDescent="0.25">
      <c r="A79" s="17"/>
    </row>
    <row r="80" spans="1:43" x14ac:dyDescent="0.25">
      <c r="A80" s="17"/>
    </row>
    <row r="81" spans="1:1" x14ac:dyDescent="0.25">
      <c r="A81" s="17"/>
    </row>
    <row r="82" spans="1:1" x14ac:dyDescent="0.25">
      <c r="A82" s="17"/>
    </row>
    <row r="83" spans="1:1" x14ac:dyDescent="0.25">
      <c r="A83" s="17"/>
    </row>
    <row r="84" spans="1:1" x14ac:dyDescent="0.25">
      <c r="A84" s="17"/>
    </row>
    <row r="85" spans="1:1" x14ac:dyDescent="0.25">
      <c r="A85" s="17"/>
    </row>
    <row r="86" spans="1:1" x14ac:dyDescent="0.25">
      <c r="A86" s="17"/>
    </row>
    <row r="87" spans="1:1" x14ac:dyDescent="0.25">
      <c r="A87" s="17"/>
    </row>
    <row r="88" spans="1:1" x14ac:dyDescent="0.25">
      <c r="A88" s="17"/>
    </row>
    <row r="89" spans="1:1" x14ac:dyDescent="0.25">
      <c r="A89" s="17"/>
    </row>
    <row r="90" spans="1:1" x14ac:dyDescent="0.25">
      <c r="A90" s="17"/>
    </row>
    <row r="91" spans="1:1" x14ac:dyDescent="0.25">
      <c r="A91" s="17"/>
    </row>
    <row r="92" spans="1:1" x14ac:dyDescent="0.25">
      <c r="A92" s="17"/>
    </row>
    <row r="93" spans="1:1" x14ac:dyDescent="0.25">
      <c r="A93" s="17"/>
    </row>
    <row r="94" spans="1:1" x14ac:dyDescent="0.25">
      <c r="A94" s="17"/>
    </row>
    <row r="95" spans="1:1" x14ac:dyDescent="0.25">
      <c r="A95" s="17"/>
    </row>
    <row r="96" spans="1:1" x14ac:dyDescent="0.25">
      <c r="A96" s="17"/>
    </row>
    <row r="97" spans="1:1" x14ac:dyDescent="0.25">
      <c r="A97" s="17"/>
    </row>
    <row r="98" spans="1:1" x14ac:dyDescent="0.25">
      <c r="A98" s="17"/>
    </row>
    <row r="99" spans="1:1" x14ac:dyDescent="0.25">
      <c r="A99" s="17"/>
    </row>
    <row r="100" spans="1:1" x14ac:dyDescent="0.25">
      <c r="A100" s="17"/>
    </row>
    <row r="101" spans="1:1" x14ac:dyDescent="0.25">
      <c r="A101" s="17"/>
    </row>
    <row r="102" spans="1:1" x14ac:dyDescent="0.25">
      <c r="A102" s="17"/>
    </row>
    <row r="103" spans="1:1" x14ac:dyDescent="0.25">
      <c r="A103" s="17"/>
    </row>
    <row r="104" spans="1:1" x14ac:dyDescent="0.25">
      <c r="A104" s="17"/>
    </row>
    <row r="105" spans="1:1" x14ac:dyDescent="0.25">
      <c r="A105" s="17"/>
    </row>
    <row r="106" spans="1:1" x14ac:dyDescent="0.25">
      <c r="A106" s="17"/>
    </row>
    <row r="107" spans="1:1" x14ac:dyDescent="0.25">
      <c r="A107" s="17"/>
    </row>
    <row r="108" spans="1:1" x14ac:dyDescent="0.25">
      <c r="A108" s="17"/>
    </row>
    <row r="109" spans="1:1" x14ac:dyDescent="0.25">
      <c r="A109" s="17"/>
    </row>
    <row r="110" spans="1:1" x14ac:dyDescent="0.25">
      <c r="A110" s="17"/>
    </row>
    <row r="111" spans="1:1" x14ac:dyDescent="0.25">
      <c r="A111" s="17"/>
    </row>
    <row r="112" spans="1:1" x14ac:dyDescent="0.25">
      <c r="A112" s="17"/>
    </row>
    <row r="113" spans="1:1" x14ac:dyDescent="0.25">
      <c r="A113" s="17"/>
    </row>
    <row r="114" spans="1:1" x14ac:dyDescent="0.25">
      <c r="A114" s="17"/>
    </row>
    <row r="115" spans="1:1" x14ac:dyDescent="0.25">
      <c r="A115" s="17"/>
    </row>
    <row r="116" spans="1:1" x14ac:dyDescent="0.25">
      <c r="A116" s="17"/>
    </row>
    <row r="117" spans="1:1" x14ac:dyDescent="0.25">
      <c r="A117" s="17"/>
    </row>
    <row r="118" spans="1:1" x14ac:dyDescent="0.25">
      <c r="A118" s="17"/>
    </row>
    <row r="119" spans="1:1" x14ac:dyDescent="0.25">
      <c r="A119" s="17"/>
    </row>
    <row r="120" spans="1:1" x14ac:dyDescent="0.25">
      <c r="A120" s="17"/>
    </row>
    <row r="121" spans="1:1" x14ac:dyDescent="0.25">
      <c r="A121" s="17"/>
    </row>
    <row r="122" spans="1:1" x14ac:dyDescent="0.25">
      <c r="A122" s="17"/>
    </row>
    <row r="123" spans="1:1" x14ac:dyDescent="0.25">
      <c r="A123" s="17"/>
    </row>
    <row r="124" spans="1:1" x14ac:dyDescent="0.25">
      <c r="A124" s="17"/>
    </row>
    <row r="125" spans="1:1" x14ac:dyDescent="0.25">
      <c r="A125" s="17"/>
    </row>
    <row r="126" spans="1:1" x14ac:dyDescent="0.25">
      <c r="A126" s="17"/>
    </row>
    <row r="127" spans="1:1" x14ac:dyDescent="0.25">
      <c r="A127" s="17"/>
    </row>
    <row r="128" spans="1:1" x14ac:dyDescent="0.25">
      <c r="A128" s="17"/>
    </row>
    <row r="129" spans="1:1" x14ac:dyDescent="0.25">
      <c r="A129" s="17"/>
    </row>
    <row r="130" spans="1:1" x14ac:dyDescent="0.25">
      <c r="A130" s="17"/>
    </row>
    <row r="131" spans="1:1" x14ac:dyDescent="0.25">
      <c r="A131" s="17"/>
    </row>
    <row r="132" spans="1:1" x14ac:dyDescent="0.25">
      <c r="A132" s="17"/>
    </row>
    <row r="133" spans="1:1" x14ac:dyDescent="0.25">
      <c r="A133" s="17"/>
    </row>
    <row r="134" spans="1:1" x14ac:dyDescent="0.25">
      <c r="A134" s="17"/>
    </row>
    <row r="135" spans="1:1" x14ac:dyDescent="0.25">
      <c r="A135" s="17"/>
    </row>
    <row r="136" spans="1:1" x14ac:dyDescent="0.25">
      <c r="A136" s="17"/>
    </row>
    <row r="137" spans="1:1" x14ac:dyDescent="0.25">
      <c r="A137" s="17"/>
    </row>
    <row r="138" spans="1:1" x14ac:dyDescent="0.25">
      <c r="A138" s="17"/>
    </row>
    <row r="139" spans="1:1" x14ac:dyDescent="0.25">
      <c r="A139" s="17"/>
    </row>
    <row r="140" spans="1:1" x14ac:dyDescent="0.25">
      <c r="A140" s="17"/>
    </row>
    <row r="141" spans="1:1" x14ac:dyDescent="0.25">
      <c r="A141" s="17"/>
    </row>
    <row r="142" spans="1:1" x14ac:dyDescent="0.25">
      <c r="A142" s="17"/>
    </row>
    <row r="143" spans="1:1" x14ac:dyDescent="0.25">
      <c r="A143" s="17"/>
    </row>
    <row r="144" spans="1:1" x14ac:dyDescent="0.25">
      <c r="A144" s="17"/>
    </row>
    <row r="145" spans="1:1" x14ac:dyDescent="0.25">
      <c r="A145" s="17"/>
    </row>
    <row r="146" spans="1:1" x14ac:dyDescent="0.25">
      <c r="A146" s="17"/>
    </row>
    <row r="147" spans="1:1" x14ac:dyDescent="0.25">
      <c r="A147" s="17"/>
    </row>
    <row r="148" spans="1:1" x14ac:dyDescent="0.25">
      <c r="A148" s="17"/>
    </row>
    <row r="149" spans="1:1" x14ac:dyDescent="0.25">
      <c r="A149" s="17"/>
    </row>
    <row r="150" spans="1:1" x14ac:dyDescent="0.25">
      <c r="A150" s="17"/>
    </row>
    <row r="151" spans="1:1" x14ac:dyDescent="0.25">
      <c r="A151" s="17"/>
    </row>
    <row r="152" spans="1:1" x14ac:dyDescent="0.25">
      <c r="A152" s="17"/>
    </row>
    <row r="153" spans="1:1" x14ac:dyDescent="0.25">
      <c r="A153" s="17"/>
    </row>
    <row r="154" spans="1:1" x14ac:dyDescent="0.25">
      <c r="A154" s="17"/>
    </row>
    <row r="155" spans="1:1" x14ac:dyDescent="0.25">
      <c r="A155" s="17"/>
    </row>
    <row r="156" spans="1:1" x14ac:dyDescent="0.25">
      <c r="A156" s="17"/>
    </row>
    <row r="157" spans="1:1" x14ac:dyDescent="0.25">
      <c r="A157" s="17"/>
    </row>
    <row r="158" spans="1:1" x14ac:dyDescent="0.25">
      <c r="A158" s="17"/>
    </row>
    <row r="159" spans="1:1" x14ac:dyDescent="0.25">
      <c r="A159" s="17"/>
    </row>
    <row r="160" spans="1:1" x14ac:dyDescent="0.25">
      <c r="A160" s="17"/>
    </row>
    <row r="161" spans="1:1" x14ac:dyDescent="0.25">
      <c r="A161" s="17"/>
    </row>
    <row r="162" spans="1:1" x14ac:dyDescent="0.25">
      <c r="A162" s="17"/>
    </row>
    <row r="163" spans="1:1" x14ac:dyDescent="0.25">
      <c r="A163" s="17"/>
    </row>
    <row r="164" spans="1:1" x14ac:dyDescent="0.25">
      <c r="A164" s="17"/>
    </row>
    <row r="165" spans="1:1" x14ac:dyDescent="0.25">
      <c r="A165" s="17"/>
    </row>
    <row r="166" spans="1:1" x14ac:dyDescent="0.25">
      <c r="A166" s="17"/>
    </row>
    <row r="167" spans="1:1" x14ac:dyDescent="0.25">
      <c r="A167" s="17"/>
    </row>
    <row r="168" spans="1:1" x14ac:dyDescent="0.25">
      <c r="A168" s="17"/>
    </row>
    <row r="169" spans="1:1" x14ac:dyDescent="0.25">
      <c r="A169" s="17"/>
    </row>
    <row r="170" spans="1:1" x14ac:dyDescent="0.25">
      <c r="A170" s="17"/>
    </row>
    <row r="171" spans="1:1" x14ac:dyDescent="0.25">
      <c r="A171" s="17"/>
    </row>
    <row r="172" spans="1:1" x14ac:dyDescent="0.25">
      <c r="A172" s="17"/>
    </row>
    <row r="173" spans="1:1" x14ac:dyDescent="0.25">
      <c r="A173" s="17"/>
    </row>
    <row r="174" spans="1:1" x14ac:dyDescent="0.25">
      <c r="A174" s="17"/>
    </row>
    <row r="175" spans="1:1" x14ac:dyDescent="0.25">
      <c r="A175" s="17"/>
    </row>
    <row r="176" spans="1:1" x14ac:dyDescent="0.25">
      <c r="A176" s="17"/>
    </row>
    <row r="177" spans="1:1" x14ac:dyDescent="0.25">
      <c r="A177" s="17"/>
    </row>
    <row r="178" spans="1:1" x14ac:dyDescent="0.25">
      <c r="A178" s="17"/>
    </row>
    <row r="179" spans="1:1" x14ac:dyDescent="0.25">
      <c r="A179" s="17"/>
    </row>
    <row r="180" spans="1:1" x14ac:dyDescent="0.25">
      <c r="A180" s="17"/>
    </row>
    <row r="181" spans="1:1" x14ac:dyDescent="0.25">
      <c r="A181" s="17"/>
    </row>
    <row r="182" spans="1:1" x14ac:dyDescent="0.25">
      <c r="A182" s="17"/>
    </row>
    <row r="183" spans="1:1" x14ac:dyDescent="0.25">
      <c r="A183" s="17"/>
    </row>
    <row r="184" spans="1:1" x14ac:dyDescent="0.25">
      <c r="A184" s="17"/>
    </row>
    <row r="185" spans="1:1" x14ac:dyDescent="0.25">
      <c r="A185" s="17"/>
    </row>
    <row r="186" spans="1:1" x14ac:dyDescent="0.25">
      <c r="A186" s="17"/>
    </row>
    <row r="187" spans="1:1" x14ac:dyDescent="0.25">
      <c r="A187" s="17"/>
    </row>
    <row r="188" spans="1:1" x14ac:dyDescent="0.25">
      <c r="A188" s="17"/>
    </row>
    <row r="189" spans="1:1" x14ac:dyDescent="0.25">
      <c r="A189" s="17"/>
    </row>
    <row r="190" spans="1:1" x14ac:dyDescent="0.25">
      <c r="A190" s="17"/>
    </row>
    <row r="191" spans="1:1" x14ac:dyDescent="0.25">
      <c r="A191" s="17"/>
    </row>
    <row r="192" spans="1:1" x14ac:dyDescent="0.25">
      <c r="A192" s="17"/>
    </row>
    <row r="193" spans="1:1" x14ac:dyDescent="0.25">
      <c r="A193" s="17"/>
    </row>
    <row r="194" spans="1:1" x14ac:dyDescent="0.25">
      <c r="A194" s="17"/>
    </row>
    <row r="195" spans="1:1" x14ac:dyDescent="0.25">
      <c r="A195" s="17"/>
    </row>
    <row r="196" spans="1:1" x14ac:dyDescent="0.25">
      <c r="A196" s="17"/>
    </row>
    <row r="197" spans="1:1" x14ac:dyDescent="0.25">
      <c r="A197" s="17"/>
    </row>
    <row r="198" spans="1:1" x14ac:dyDescent="0.25">
      <c r="A198" s="17"/>
    </row>
    <row r="199" spans="1:1" x14ac:dyDescent="0.25">
      <c r="A199" s="17"/>
    </row>
    <row r="200" spans="1:1" x14ac:dyDescent="0.25">
      <c r="A200" s="17"/>
    </row>
    <row r="201" spans="1:1" x14ac:dyDescent="0.25">
      <c r="A201" s="17"/>
    </row>
    <row r="202" spans="1:1" x14ac:dyDescent="0.25">
      <c r="A202" s="17"/>
    </row>
    <row r="203" spans="1:1" x14ac:dyDescent="0.25">
      <c r="A203" s="17"/>
    </row>
    <row r="204" spans="1:1" x14ac:dyDescent="0.25">
      <c r="A204" s="17"/>
    </row>
    <row r="205" spans="1:1" x14ac:dyDescent="0.25">
      <c r="A205" s="17"/>
    </row>
    <row r="206" spans="1:1" x14ac:dyDescent="0.25">
      <c r="A206" s="17"/>
    </row>
    <row r="207" spans="1:1" x14ac:dyDescent="0.25">
      <c r="A207" s="17"/>
    </row>
    <row r="208" spans="1:1" x14ac:dyDescent="0.25">
      <c r="A208" s="17"/>
    </row>
    <row r="209" spans="1:1" x14ac:dyDescent="0.25">
      <c r="A209" s="17"/>
    </row>
    <row r="210" spans="1:1" x14ac:dyDescent="0.25">
      <c r="A210" s="17"/>
    </row>
    <row r="211" spans="1:1" x14ac:dyDescent="0.25">
      <c r="A211" s="17"/>
    </row>
    <row r="212" spans="1:1" x14ac:dyDescent="0.25">
      <c r="A212" s="17"/>
    </row>
    <row r="213" spans="1:1" x14ac:dyDescent="0.25">
      <c r="A213" s="17"/>
    </row>
    <row r="214" spans="1:1" x14ac:dyDescent="0.25">
      <c r="A214" s="17"/>
    </row>
    <row r="215" spans="1:1" x14ac:dyDescent="0.25">
      <c r="A215" s="17"/>
    </row>
    <row r="216" spans="1:1" x14ac:dyDescent="0.25">
      <c r="A216" s="17"/>
    </row>
    <row r="217" spans="1:1" x14ac:dyDescent="0.25">
      <c r="A217" s="17"/>
    </row>
    <row r="218" spans="1:1" x14ac:dyDescent="0.25">
      <c r="A218" s="17"/>
    </row>
    <row r="219" spans="1:1" x14ac:dyDescent="0.25">
      <c r="A219" s="17"/>
    </row>
    <row r="220" spans="1:1" x14ac:dyDescent="0.25">
      <c r="A220" s="17"/>
    </row>
    <row r="221" spans="1:1" x14ac:dyDescent="0.25">
      <c r="A221" s="17"/>
    </row>
    <row r="222" spans="1:1" x14ac:dyDescent="0.25">
      <c r="A222" s="17"/>
    </row>
    <row r="223" spans="1:1" x14ac:dyDescent="0.25">
      <c r="A223" s="17"/>
    </row>
    <row r="224" spans="1:1" x14ac:dyDescent="0.25">
      <c r="A224" s="17"/>
    </row>
    <row r="225" spans="1:1" x14ac:dyDescent="0.25">
      <c r="A225" s="17"/>
    </row>
    <row r="226" spans="1:1" x14ac:dyDescent="0.25">
      <c r="A226" s="17"/>
    </row>
    <row r="227" spans="1:1" x14ac:dyDescent="0.25">
      <c r="A227" s="17"/>
    </row>
    <row r="228" spans="1:1" x14ac:dyDescent="0.25">
      <c r="A228" s="17"/>
    </row>
    <row r="229" spans="1:1" x14ac:dyDescent="0.25">
      <c r="A229" s="17"/>
    </row>
    <row r="230" spans="1:1" x14ac:dyDescent="0.25">
      <c r="A230" s="17"/>
    </row>
    <row r="231" spans="1:1" x14ac:dyDescent="0.25">
      <c r="A231" s="17"/>
    </row>
    <row r="232" spans="1:1" x14ac:dyDescent="0.25">
      <c r="A232" s="17"/>
    </row>
    <row r="233" spans="1:1" x14ac:dyDescent="0.25">
      <c r="A233" s="17"/>
    </row>
    <row r="234" spans="1:1" x14ac:dyDescent="0.25">
      <c r="A234" s="17"/>
    </row>
    <row r="235" spans="1:1" x14ac:dyDescent="0.25">
      <c r="A235" s="17"/>
    </row>
    <row r="236" spans="1:1" x14ac:dyDescent="0.25">
      <c r="A236" s="17"/>
    </row>
    <row r="237" spans="1:1" x14ac:dyDescent="0.25">
      <c r="A237" s="17"/>
    </row>
    <row r="238" spans="1:1" x14ac:dyDescent="0.25">
      <c r="A238" s="17"/>
    </row>
    <row r="239" spans="1:1" x14ac:dyDescent="0.25">
      <c r="A239" s="17"/>
    </row>
    <row r="240" spans="1:1" x14ac:dyDescent="0.25">
      <c r="A240" s="17"/>
    </row>
    <row r="241" spans="1:1" x14ac:dyDescent="0.25">
      <c r="A241" s="17"/>
    </row>
    <row r="242" spans="1:1" x14ac:dyDescent="0.25">
      <c r="A242" s="17"/>
    </row>
    <row r="243" spans="1:1" x14ac:dyDescent="0.25">
      <c r="A243" s="17"/>
    </row>
    <row r="244" spans="1:1" x14ac:dyDescent="0.25">
      <c r="A244" s="17"/>
    </row>
    <row r="245" spans="1:1" x14ac:dyDescent="0.25">
      <c r="A245" s="17"/>
    </row>
    <row r="246" spans="1:1" x14ac:dyDescent="0.25">
      <c r="A246" s="17"/>
    </row>
    <row r="247" spans="1:1" x14ac:dyDescent="0.25">
      <c r="A247" s="17"/>
    </row>
    <row r="248" spans="1:1" x14ac:dyDescent="0.25">
      <c r="A248" s="17"/>
    </row>
    <row r="249" spans="1:1" x14ac:dyDescent="0.25">
      <c r="A249" s="17"/>
    </row>
    <row r="250" spans="1:1" x14ac:dyDescent="0.25">
      <c r="A250" s="17"/>
    </row>
    <row r="251" spans="1:1" x14ac:dyDescent="0.25">
      <c r="A251" s="17"/>
    </row>
    <row r="252" spans="1:1" x14ac:dyDescent="0.25">
      <c r="A252" s="17"/>
    </row>
    <row r="253" spans="1:1" x14ac:dyDescent="0.25">
      <c r="A253" s="17"/>
    </row>
    <row r="254" spans="1:1" x14ac:dyDescent="0.25">
      <c r="A254" s="17"/>
    </row>
    <row r="255" spans="1:1" x14ac:dyDescent="0.25">
      <c r="A255" s="17"/>
    </row>
    <row r="256" spans="1:1" x14ac:dyDescent="0.25">
      <c r="A256" s="17"/>
    </row>
    <row r="257" spans="1:1" x14ac:dyDescent="0.25">
      <c r="A257" s="17"/>
    </row>
    <row r="258" spans="1:1" x14ac:dyDescent="0.25">
      <c r="A258" s="17"/>
    </row>
    <row r="259" spans="1:1" x14ac:dyDescent="0.25">
      <c r="A259" s="17"/>
    </row>
    <row r="260" spans="1:1" x14ac:dyDescent="0.25">
      <c r="A260" s="17"/>
    </row>
    <row r="261" spans="1:1" x14ac:dyDescent="0.25">
      <c r="A261" s="17"/>
    </row>
    <row r="262" spans="1:1" x14ac:dyDescent="0.25">
      <c r="A262" s="17"/>
    </row>
    <row r="263" spans="1:1" x14ac:dyDescent="0.25">
      <c r="A263" s="17"/>
    </row>
    <row r="264" spans="1:1" x14ac:dyDescent="0.25">
      <c r="A264" s="17"/>
    </row>
    <row r="265" spans="1:1" x14ac:dyDescent="0.25">
      <c r="A265" s="17"/>
    </row>
    <row r="266" spans="1:1" x14ac:dyDescent="0.25">
      <c r="A266" s="17"/>
    </row>
    <row r="267" spans="1:1" x14ac:dyDescent="0.25">
      <c r="A267" s="17"/>
    </row>
    <row r="268" spans="1:1" x14ac:dyDescent="0.25">
      <c r="A268" s="17"/>
    </row>
    <row r="269" spans="1:1" x14ac:dyDescent="0.25">
      <c r="A269" s="17"/>
    </row>
    <row r="270" spans="1:1" x14ac:dyDescent="0.25">
      <c r="A270" s="17"/>
    </row>
    <row r="271" spans="1:1" x14ac:dyDescent="0.25">
      <c r="A271" s="17"/>
    </row>
    <row r="272" spans="1:1" x14ac:dyDescent="0.25">
      <c r="A272" s="17"/>
    </row>
    <row r="273" spans="1:1" x14ac:dyDescent="0.25">
      <c r="A273" s="17"/>
    </row>
    <row r="274" spans="1:1" x14ac:dyDescent="0.25">
      <c r="A274" s="17"/>
    </row>
    <row r="275" spans="1:1" x14ac:dyDescent="0.25">
      <c r="A275" s="17"/>
    </row>
    <row r="276" spans="1:1" x14ac:dyDescent="0.25">
      <c r="A276" s="17"/>
    </row>
    <row r="277" spans="1:1" x14ac:dyDescent="0.25">
      <c r="A277" s="17"/>
    </row>
    <row r="278" spans="1:1" x14ac:dyDescent="0.25">
      <c r="A278" s="17"/>
    </row>
    <row r="279" spans="1:1" x14ac:dyDescent="0.25">
      <c r="A279" s="17"/>
    </row>
    <row r="280" spans="1:1" x14ac:dyDescent="0.25">
      <c r="A280" s="17"/>
    </row>
    <row r="281" spans="1:1" x14ac:dyDescent="0.25">
      <c r="A281" s="17"/>
    </row>
    <row r="282" spans="1:1" x14ac:dyDescent="0.25">
      <c r="A282" s="17"/>
    </row>
    <row r="283" spans="1:1" x14ac:dyDescent="0.25">
      <c r="A283" s="17"/>
    </row>
    <row r="284" spans="1:1" x14ac:dyDescent="0.25">
      <c r="A284" s="17"/>
    </row>
    <row r="285" spans="1:1" x14ac:dyDescent="0.25">
      <c r="A285" s="17"/>
    </row>
    <row r="286" spans="1:1" x14ac:dyDescent="0.25">
      <c r="A286" s="17"/>
    </row>
    <row r="287" spans="1:1" x14ac:dyDescent="0.25">
      <c r="A287" s="17"/>
    </row>
    <row r="288" spans="1:1" x14ac:dyDescent="0.25">
      <c r="A288" s="17"/>
    </row>
    <row r="289" spans="1:1" x14ac:dyDescent="0.25">
      <c r="A289" s="17"/>
    </row>
    <row r="290" spans="1:1" x14ac:dyDescent="0.25">
      <c r="A290" s="17"/>
    </row>
    <row r="291" spans="1:1" x14ac:dyDescent="0.25">
      <c r="A291" s="17"/>
    </row>
    <row r="292" spans="1:1" x14ac:dyDescent="0.25">
      <c r="A292" s="17"/>
    </row>
    <row r="293" spans="1:1" x14ac:dyDescent="0.25">
      <c r="A293" s="17"/>
    </row>
    <row r="294" spans="1:1" x14ac:dyDescent="0.25">
      <c r="A294" s="17"/>
    </row>
    <row r="295" spans="1:1" x14ac:dyDescent="0.25">
      <c r="A295" s="17"/>
    </row>
    <row r="296" spans="1:1" x14ac:dyDescent="0.25">
      <c r="A296" s="17"/>
    </row>
    <row r="297" spans="1:1" x14ac:dyDescent="0.25">
      <c r="A297" s="17"/>
    </row>
    <row r="298" spans="1:1" x14ac:dyDescent="0.25">
      <c r="A298" s="17"/>
    </row>
    <row r="299" spans="1:1" x14ac:dyDescent="0.25">
      <c r="A299" s="17"/>
    </row>
    <row r="300" spans="1:1" x14ac:dyDescent="0.25">
      <c r="A300" s="17"/>
    </row>
    <row r="301" spans="1:1" x14ac:dyDescent="0.25">
      <c r="A301" s="17"/>
    </row>
    <row r="302" spans="1:1" x14ac:dyDescent="0.25">
      <c r="A302" s="17"/>
    </row>
    <row r="303" spans="1:1" x14ac:dyDescent="0.25">
      <c r="A303" s="17"/>
    </row>
    <row r="304" spans="1:1" x14ac:dyDescent="0.25">
      <c r="A304" s="17"/>
    </row>
    <row r="305" spans="1:1" x14ac:dyDescent="0.25">
      <c r="A305" s="17"/>
    </row>
    <row r="306" spans="1:1" x14ac:dyDescent="0.25">
      <c r="A306" s="17"/>
    </row>
    <row r="307" spans="1:1" x14ac:dyDescent="0.25">
      <c r="A307" s="17"/>
    </row>
    <row r="308" spans="1:1" x14ac:dyDescent="0.25">
      <c r="A308" s="17"/>
    </row>
    <row r="309" spans="1:1" x14ac:dyDescent="0.25">
      <c r="A309" s="17"/>
    </row>
    <row r="310" spans="1:1" x14ac:dyDescent="0.25">
      <c r="A310" s="17"/>
    </row>
    <row r="311" spans="1:1" x14ac:dyDescent="0.25">
      <c r="A311" s="17"/>
    </row>
    <row r="312" spans="1:1" x14ac:dyDescent="0.25">
      <c r="A312" s="17"/>
    </row>
    <row r="313" spans="1:1" x14ac:dyDescent="0.25">
      <c r="A313" s="17"/>
    </row>
    <row r="314" spans="1:1" x14ac:dyDescent="0.25">
      <c r="A314" s="17"/>
    </row>
    <row r="315" spans="1:1" x14ac:dyDescent="0.25">
      <c r="A315" s="17"/>
    </row>
    <row r="316" spans="1:1" x14ac:dyDescent="0.25">
      <c r="A316" s="17"/>
    </row>
    <row r="317" spans="1:1" x14ac:dyDescent="0.25">
      <c r="A317" s="17"/>
    </row>
    <row r="318" spans="1:1" x14ac:dyDescent="0.25">
      <c r="A318" s="17"/>
    </row>
    <row r="319" spans="1:1" x14ac:dyDescent="0.25">
      <c r="A319" s="17"/>
    </row>
    <row r="320" spans="1:1" x14ac:dyDescent="0.25">
      <c r="A320" s="17"/>
    </row>
    <row r="321" spans="1:1" x14ac:dyDescent="0.25">
      <c r="A321" s="17"/>
    </row>
    <row r="322" spans="1:1" x14ac:dyDescent="0.25">
      <c r="A322" s="17"/>
    </row>
    <row r="323" spans="1:1" x14ac:dyDescent="0.25">
      <c r="A323" s="17"/>
    </row>
    <row r="324" spans="1:1" x14ac:dyDescent="0.25">
      <c r="A324" s="17"/>
    </row>
    <row r="325" spans="1:1" x14ac:dyDescent="0.25">
      <c r="A325" s="17"/>
    </row>
    <row r="326" spans="1:1" x14ac:dyDescent="0.25">
      <c r="A326" s="17"/>
    </row>
    <row r="327" spans="1:1" x14ac:dyDescent="0.25">
      <c r="A327" s="17"/>
    </row>
    <row r="328" spans="1:1" x14ac:dyDescent="0.25">
      <c r="A328" s="17"/>
    </row>
    <row r="329" spans="1:1" x14ac:dyDescent="0.25">
      <c r="A329" s="17"/>
    </row>
    <row r="330" spans="1:1" x14ac:dyDescent="0.25">
      <c r="A330" s="17"/>
    </row>
    <row r="331" spans="1:1" x14ac:dyDescent="0.25">
      <c r="A331" s="17"/>
    </row>
    <row r="332" spans="1:1" x14ac:dyDescent="0.25">
      <c r="A332" s="17"/>
    </row>
    <row r="333" spans="1:1" x14ac:dyDescent="0.25">
      <c r="A333" s="17"/>
    </row>
    <row r="334" spans="1:1" x14ac:dyDescent="0.25">
      <c r="A334" s="17"/>
    </row>
    <row r="335" spans="1:1" x14ac:dyDescent="0.25">
      <c r="A335" s="17"/>
    </row>
    <row r="336" spans="1:1" x14ac:dyDescent="0.25">
      <c r="A336" s="17"/>
    </row>
    <row r="337" spans="1:1" x14ac:dyDescent="0.25">
      <c r="A337" s="17"/>
    </row>
    <row r="338" spans="1:1" x14ac:dyDescent="0.25">
      <c r="A338" s="17"/>
    </row>
    <row r="339" spans="1:1" x14ac:dyDescent="0.25">
      <c r="A339" s="17"/>
    </row>
    <row r="340" spans="1:1" x14ac:dyDescent="0.25">
      <c r="A340" s="17"/>
    </row>
    <row r="341" spans="1:1" x14ac:dyDescent="0.25">
      <c r="A341" s="17"/>
    </row>
  </sheetData>
  <sheetProtection sheet="1"/>
  <mergeCells count="5">
    <mergeCell ref="AE50:AP50"/>
    <mergeCell ref="AH2:AO2"/>
    <mergeCell ref="AH1:AO1"/>
    <mergeCell ref="AE46:AP46"/>
    <mergeCell ref="AE48:AP48"/>
  </mergeCells>
  <phoneticPr fontId="0" type="noConversion"/>
  <conditionalFormatting sqref="B6 B18 B30 B42">
    <cfRule type="cellIs" dxfId="11" priority="27" stopIfTrue="1" operator="equal">
      <formula>""</formula>
    </cfRule>
    <cfRule type="expression" dxfId="10" priority="31" stopIfTrue="1">
      <formula>B6=B10</formula>
    </cfRule>
    <cfRule type="expression" dxfId="9" priority="32" stopIfTrue="1">
      <formula>OR(B6=B12,B6=B16)</formula>
    </cfRule>
  </conditionalFormatting>
  <conditionalFormatting sqref="B10 B22 B34 B46">
    <cfRule type="cellIs" dxfId="8" priority="30" stopIfTrue="1" operator="equal">
      <formula>""</formula>
    </cfRule>
    <cfRule type="expression" dxfId="7" priority="34" stopIfTrue="1">
      <formula>B10=B6</formula>
    </cfRule>
    <cfRule type="expression" dxfId="6" priority="35" stopIfTrue="1">
      <formula>OR(B10=B12,B10=B16)</formula>
    </cfRule>
  </conditionalFormatting>
  <conditionalFormatting sqref="B12 B24 B36 B48">
    <cfRule type="cellIs" dxfId="5" priority="40" stopIfTrue="1" operator="equal">
      <formula>""</formula>
    </cfRule>
    <cfRule type="expression" dxfId="4" priority="41" stopIfTrue="1">
      <formula>B12=B16</formula>
    </cfRule>
    <cfRule type="expression" dxfId="3" priority="42" stopIfTrue="1">
      <formula>OR(B12=B6,B12=B10)</formula>
    </cfRule>
  </conditionalFormatting>
  <conditionalFormatting sqref="B16 B28 B40 B52">
    <cfRule type="cellIs" dxfId="2" priority="37" stopIfTrue="1" operator="equal">
      <formula>""</formula>
    </cfRule>
    <cfRule type="expression" dxfId="1" priority="38" stopIfTrue="1">
      <formula>B16=B12</formula>
    </cfRule>
    <cfRule type="expression" dxfId="0" priority="39" stopIfTrue="1">
      <formula>OR(B16=B6,B16=B10)</formula>
    </cfRule>
  </conditionalFormatting>
  <printOptions horizontalCentered="1"/>
  <pageMargins left="0.35433070866141736" right="0.39370078740157483" top="0.38" bottom="0.59055118110236227" header="0.34" footer="0.28000000000000003"/>
  <pageSetup paperSize="9" scale="84" orientation="landscape" horizontalDpi="4294967292" verticalDpi="4294967292"/>
  <headerFooter alignWithMargins="0">
    <oddFooter>&amp;LPage &amp;P / &amp;N&amp;C&amp;F&amp;R&amp;D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Liste des parties</vt:lpstr>
      <vt:lpstr>Date Tournoi</vt:lpstr>
      <vt:lpstr>Tableau</vt:lpstr>
      <vt:lpstr>Date</vt:lpstr>
      <vt:lpstr>NP</vt:lpstr>
      <vt:lpstr>Num_Partie</vt:lpstr>
      <vt:lpstr>Tableau!Zone_d_impression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Royer</dc:creator>
  <cp:lastModifiedBy>Jacques ROCA</cp:lastModifiedBy>
  <cp:lastPrinted>2018-11-27T15:22:32Z</cp:lastPrinted>
  <dcterms:created xsi:type="dcterms:W3CDTF">2003-05-26T12:43:52Z</dcterms:created>
  <dcterms:modified xsi:type="dcterms:W3CDTF">2026-06-08T08:49:50Z</dcterms:modified>
</cp:coreProperties>
</file>