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fo\Downloads\"/>
    </mc:Choice>
  </mc:AlternateContent>
  <xr:revisionPtr revIDLastSave="0" documentId="8_{0B5CBC53-5C86-4E09-8F03-843CFA053B7F}" xr6:coauthVersionLast="47" xr6:coauthVersionMax="47" xr10:uidLastSave="{00000000-0000-0000-0000-000000000000}"/>
  <bookViews>
    <workbookView xWindow="2160" yWindow="2160" windowWidth="57600" windowHeight="15345" activeTab="2" xr2:uid="{00000000-000D-0000-FFFF-FFFF00000000}"/>
  </bookViews>
  <sheets>
    <sheet name="Liste des parties" sheetId="1" r:id="rId1"/>
    <sheet name="Date Tournoi" sheetId="5" r:id="rId2"/>
    <sheet name="Tableau" sheetId="4" r:id="rId3"/>
  </sheets>
  <externalReferences>
    <externalReference r:id="rId4"/>
    <externalReference r:id="rId5"/>
    <externalReference r:id="rId6"/>
  </externalReferences>
  <definedNames>
    <definedName name="catégorie" localSheetId="2">[1]liste!#REF!</definedName>
    <definedName name="compétition" localSheetId="2">[1]liste!#REF!</definedName>
    <definedName name="date" localSheetId="2">[1]liste!#REF!</definedName>
    <definedName name="Date">'Date Tournoi'!$B$2</definedName>
    <definedName name="épreuve" localSheetId="2">[2]Engagés!$A$5</definedName>
    <definedName name="JA" localSheetId="2">[1]liste!#REF!</definedName>
    <definedName name="NP">'Liste des parties'!$1:$1048576</definedName>
    <definedName name="tableau" localSheetId="2">[2]Engagés!$A$6</definedName>
    <definedName name="tour" localSheetId="2">[3]liste!#REF!</definedName>
    <definedName name="_xlnm.Print_Area" localSheetId="2">Tableau!$A$1:$AX$100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0" i="4" l="1"/>
  <c r="B99" i="4"/>
  <c r="C100" i="4" s="1"/>
  <c r="K98" i="4"/>
  <c r="J97" i="4"/>
  <c r="K99" i="4" s="1"/>
  <c r="H97" i="4"/>
  <c r="F97" i="4"/>
  <c r="E97" i="4"/>
  <c r="B96" i="4"/>
  <c r="B95" i="4"/>
  <c r="C95" i="4" s="1"/>
  <c r="R94" i="4"/>
  <c r="S94" i="4" s="1"/>
  <c r="P94" i="4"/>
  <c r="N94" i="4"/>
  <c r="M94" i="4"/>
  <c r="B94" i="4"/>
  <c r="B93" i="4"/>
  <c r="C94" i="4" s="1"/>
  <c r="K92" i="4"/>
  <c r="J91" i="4"/>
  <c r="K93" i="4" s="1"/>
  <c r="H91" i="4"/>
  <c r="F91" i="4"/>
  <c r="E91" i="4"/>
  <c r="B90" i="4"/>
  <c r="B89" i="4"/>
  <c r="C89" i="4" s="1"/>
  <c r="Z88" i="4"/>
  <c r="AA88" i="4" s="1"/>
  <c r="X88" i="4"/>
  <c r="V88" i="4"/>
  <c r="U88" i="4"/>
  <c r="B88" i="4"/>
  <c r="B87" i="4"/>
  <c r="C88" i="4" s="1"/>
  <c r="K86" i="4"/>
  <c r="J85" i="4"/>
  <c r="K87" i="4" s="1"/>
  <c r="H85" i="4"/>
  <c r="F85" i="4"/>
  <c r="E85" i="4"/>
  <c r="B83" i="4"/>
  <c r="C83" i="4" s="1"/>
  <c r="R82" i="4"/>
  <c r="S82" i="4" s="1"/>
  <c r="P82" i="4"/>
  <c r="N82" i="4"/>
  <c r="M82" i="4"/>
  <c r="B82" i="4"/>
  <c r="B81" i="4"/>
  <c r="C82" i="4" s="1"/>
  <c r="K80" i="4"/>
  <c r="J79" i="4"/>
  <c r="K81" i="4" s="1"/>
  <c r="H79" i="4"/>
  <c r="F79" i="4"/>
  <c r="E79" i="4"/>
  <c r="B77" i="4"/>
  <c r="C77" i="4" s="1"/>
  <c r="AH76" i="4"/>
  <c r="AI76" i="4" s="1"/>
  <c r="AF76" i="4"/>
  <c r="AD76" i="4"/>
  <c r="AC76" i="4"/>
  <c r="B76" i="4"/>
  <c r="B75" i="4"/>
  <c r="C76" i="4" s="1"/>
  <c r="K74" i="4"/>
  <c r="J73" i="4"/>
  <c r="K75" i="4" s="1"/>
  <c r="H73" i="4"/>
  <c r="F73" i="4"/>
  <c r="E73" i="4"/>
  <c r="B71" i="4"/>
  <c r="C71" i="4" s="1"/>
  <c r="R70" i="4"/>
  <c r="S70" i="4" s="1"/>
  <c r="P70" i="4"/>
  <c r="N70" i="4"/>
  <c r="M70" i="4"/>
  <c r="B70" i="4"/>
  <c r="B69" i="4"/>
  <c r="C70" i="4" s="1"/>
  <c r="K68" i="4"/>
  <c r="J67" i="4"/>
  <c r="K69" i="4" s="1"/>
  <c r="H67" i="4"/>
  <c r="F67" i="4"/>
  <c r="E67" i="4"/>
  <c r="B65" i="4"/>
  <c r="C65" i="4" s="1"/>
  <c r="Z64" i="4"/>
  <c r="AA64" i="4" s="1"/>
  <c r="X64" i="4"/>
  <c r="V64" i="4"/>
  <c r="U64" i="4"/>
  <c r="B64" i="4"/>
  <c r="B63" i="4"/>
  <c r="C64" i="4" s="1"/>
  <c r="K62" i="4"/>
  <c r="J61" i="4"/>
  <c r="K63" i="4" s="1"/>
  <c r="H61" i="4"/>
  <c r="F61" i="4"/>
  <c r="E61" i="4"/>
  <c r="B59" i="4"/>
  <c r="C59" i="4" s="1"/>
  <c r="R58" i="4"/>
  <c r="S58" i="4" s="1"/>
  <c r="P58" i="4"/>
  <c r="N58" i="4"/>
  <c r="M58" i="4"/>
  <c r="B58" i="4"/>
  <c r="B57" i="4"/>
  <c r="C58" i="4" s="1"/>
  <c r="K56" i="4"/>
  <c r="J55" i="4"/>
  <c r="K57" i="4" s="1"/>
  <c r="H55" i="4"/>
  <c r="F55" i="4"/>
  <c r="E55" i="4"/>
  <c r="B53" i="4"/>
  <c r="C53" i="4" s="1"/>
  <c r="AP52" i="4"/>
  <c r="AQ52" i="4" s="1"/>
  <c r="AN52" i="4"/>
  <c r="AL52" i="4"/>
  <c r="AK52" i="4"/>
  <c r="B52" i="4"/>
  <c r="B51" i="4"/>
  <c r="C52" i="4" s="1"/>
  <c r="K50" i="4"/>
  <c r="J49" i="4"/>
  <c r="K51" i="4" s="1"/>
  <c r="H49" i="4"/>
  <c r="F49" i="4"/>
  <c r="E49" i="4"/>
  <c r="B47" i="4"/>
  <c r="C47" i="4" s="1"/>
  <c r="R46" i="4"/>
  <c r="S48" i="4" s="1"/>
  <c r="P46" i="4"/>
  <c r="N46" i="4"/>
  <c r="M46" i="4"/>
  <c r="B46" i="4"/>
  <c r="B45" i="4"/>
  <c r="C46" i="4" s="1"/>
  <c r="K44" i="4"/>
  <c r="J43" i="4"/>
  <c r="K45" i="4" s="1"/>
  <c r="H43" i="4"/>
  <c r="F43" i="4"/>
  <c r="E43" i="4"/>
  <c r="B41" i="4"/>
  <c r="C41" i="4" s="1"/>
  <c r="Z40" i="4"/>
  <c r="AA40" i="4" s="1"/>
  <c r="X40" i="4"/>
  <c r="V40" i="4"/>
  <c r="U40" i="4"/>
  <c r="B40" i="4"/>
  <c r="B39" i="4"/>
  <c r="C40" i="4" s="1"/>
  <c r="K38" i="4"/>
  <c r="J37" i="4"/>
  <c r="K39" i="4" s="1"/>
  <c r="H37" i="4"/>
  <c r="F37" i="4"/>
  <c r="E37" i="4"/>
  <c r="B35" i="4"/>
  <c r="C35" i="4" s="1"/>
  <c r="R34" i="4"/>
  <c r="S34" i="4" s="1"/>
  <c r="P34" i="4"/>
  <c r="N34" i="4"/>
  <c r="M34" i="4"/>
  <c r="B34" i="4"/>
  <c r="B33" i="4"/>
  <c r="C34" i="4" s="1"/>
  <c r="K32" i="4"/>
  <c r="J31" i="4"/>
  <c r="K33" i="4" s="1"/>
  <c r="H31" i="4"/>
  <c r="F31" i="4"/>
  <c r="E31" i="4"/>
  <c r="B29" i="4"/>
  <c r="C29" i="4" s="1"/>
  <c r="AH28" i="4"/>
  <c r="AI30" i="4" s="1"/>
  <c r="AF28" i="4"/>
  <c r="AD28" i="4"/>
  <c r="AC28" i="4"/>
  <c r="B28" i="4"/>
  <c r="B27" i="4"/>
  <c r="C28" i="4" s="1"/>
  <c r="K26" i="4"/>
  <c r="J25" i="4"/>
  <c r="K27" i="4" s="1"/>
  <c r="H25" i="4"/>
  <c r="F25" i="4"/>
  <c r="E25" i="4"/>
  <c r="B23" i="4"/>
  <c r="C23" i="4" s="1"/>
  <c r="R22" i="4"/>
  <c r="S22" i="4" s="1"/>
  <c r="P22" i="4"/>
  <c r="N22" i="4"/>
  <c r="M22" i="4"/>
  <c r="B22" i="4"/>
  <c r="B21" i="4"/>
  <c r="C22" i="4" s="1"/>
  <c r="K20" i="4"/>
  <c r="J19" i="4"/>
  <c r="K21" i="4" s="1"/>
  <c r="H19" i="4"/>
  <c r="F19" i="4"/>
  <c r="E19" i="4"/>
  <c r="B17" i="4"/>
  <c r="C17" i="4" s="1"/>
  <c r="Z16" i="4"/>
  <c r="AA16" i="4" s="1"/>
  <c r="X16" i="4"/>
  <c r="V16" i="4"/>
  <c r="U16" i="4"/>
  <c r="B16" i="4"/>
  <c r="B15" i="4"/>
  <c r="C15" i="4" s="1"/>
  <c r="A15" i="4"/>
  <c r="A21" i="4" s="1"/>
  <c r="A27" i="4" s="1"/>
  <c r="A33" i="4" s="1"/>
  <c r="A39" i="4" s="1"/>
  <c r="A45" i="4" s="1"/>
  <c r="A51" i="4" s="1"/>
  <c r="A57" i="4" s="1"/>
  <c r="A63" i="4" s="1"/>
  <c r="A69" i="4" s="1"/>
  <c r="A75" i="4" s="1"/>
  <c r="A81" i="4" s="1"/>
  <c r="A87" i="4" s="1"/>
  <c r="A93" i="4" s="1"/>
  <c r="A99" i="4" s="1"/>
  <c r="K14" i="4"/>
  <c r="J13" i="4"/>
  <c r="K15" i="4" s="1"/>
  <c r="H13" i="4"/>
  <c r="F13" i="4"/>
  <c r="E13" i="4"/>
  <c r="AL12" i="4"/>
  <c r="C12" i="4"/>
  <c r="C11" i="4"/>
  <c r="B11" i="4"/>
  <c r="B12" i="4" s="1"/>
  <c r="A11" i="4"/>
  <c r="A17" i="4" s="1"/>
  <c r="A23" i="4" s="1"/>
  <c r="A29" i="4" s="1"/>
  <c r="A35" i="4" s="1"/>
  <c r="A41" i="4" s="1"/>
  <c r="A47" i="4" s="1"/>
  <c r="A53" i="4" s="1"/>
  <c r="A59" i="4" s="1"/>
  <c r="A65" i="4" s="1"/>
  <c r="A71" i="4" s="1"/>
  <c r="A77" i="4" s="1"/>
  <c r="A83" i="4" s="1"/>
  <c r="A89" i="4" s="1"/>
  <c r="A95" i="4" s="1"/>
  <c r="AL10" i="4"/>
  <c r="R10" i="4"/>
  <c r="S12" i="4" s="1"/>
  <c r="P10" i="4"/>
  <c r="N10" i="4"/>
  <c r="M10" i="4"/>
  <c r="K9" i="4"/>
  <c r="B9" i="4"/>
  <c r="C10" i="4" s="1"/>
  <c r="AL8" i="4"/>
  <c r="K8" i="4"/>
  <c r="K7" i="4"/>
  <c r="J7" i="4"/>
  <c r="H7" i="4"/>
  <c r="F7" i="4"/>
  <c r="E7" i="4"/>
  <c r="B5" i="4"/>
  <c r="C6" i="4" s="1"/>
  <c r="C5" i="4" l="1"/>
  <c r="S11" i="4"/>
  <c r="C16" i="4"/>
  <c r="B6" i="4"/>
  <c r="K13" i="4"/>
  <c r="AA17" i="4"/>
  <c r="K19" i="4"/>
  <c r="S23" i="4"/>
  <c r="K25" i="4"/>
  <c r="AI29" i="4"/>
  <c r="K31" i="4"/>
  <c r="S35" i="4"/>
  <c r="K37" i="4"/>
  <c r="AA41" i="4"/>
  <c r="K43" i="4"/>
  <c r="S47" i="4"/>
  <c r="K49" i="4"/>
  <c r="AQ53" i="4"/>
  <c r="K55" i="4"/>
  <c r="S59" i="4"/>
  <c r="K61" i="4"/>
  <c r="AA65" i="4"/>
  <c r="K67" i="4"/>
  <c r="S71" i="4"/>
  <c r="K73" i="4"/>
  <c r="AI77" i="4"/>
  <c r="K79" i="4"/>
  <c r="S83" i="4"/>
  <c r="K85" i="4"/>
  <c r="AA89" i="4"/>
  <c r="K91" i="4"/>
  <c r="S95" i="4"/>
  <c r="K97" i="4"/>
  <c r="B36" i="4"/>
  <c r="B42" i="4"/>
  <c r="B60" i="4"/>
  <c r="B66" i="4"/>
  <c r="B72" i="4"/>
  <c r="C18" i="4"/>
  <c r="C24" i="4"/>
  <c r="C30" i="4"/>
  <c r="C36" i="4"/>
  <c r="C96" i="4"/>
  <c r="AA18" i="4"/>
  <c r="S36" i="4"/>
  <c r="AQ54" i="4"/>
  <c r="S60" i="4"/>
  <c r="AA66" i="4"/>
  <c r="S72" i="4"/>
  <c r="AI78" i="4"/>
  <c r="S84" i="4"/>
  <c r="AA90" i="4"/>
  <c r="S96" i="4"/>
  <c r="B18" i="4"/>
  <c r="B30" i="4"/>
  <c r="B48" i="4"/>
  <c r="B54" i="4"/>
  <c r="B78" i="4"/>
  <c r="B84" i="4"/>
  <c r="S10" i="4"/>
  <c r="C48" i="4"/>
  <c r="C54" i="4"/>
  <c r="C60" i="4"/>
  <c r="C66" i="4"/>
  <c r="C72" i="4"/>
  <c r="C78" i="4"/>
  <c r="C84" i="4"/>
  <c r="C90" i="4"/>
  <c r="S24" i="4"/>
  <c r="AA42" i="4"/>
  <c r="B10" i="4"/>
  <c r="C21" i="4"/>
  <c r="C27" i="4"/>
  <c r="AI28" i="4"/>
  <c r="C33" i="4"/>
  <c r="C39" i="4"/>
  <c r="C45" i="4"/>
  <c r="S46" i="4"/>
  <c r="C51" i="4"/>
  <c r="C57" i="4"/>
  <c r="C63" i="4"/>
  <c r="C69" i="4"/>
  <c r="C75" i="4"/>
  <c r="C81" i="4"/>
  <c r="C87" i="4"/>
  <c r="C93" i="4"/>
  <c r="C99" i="4"/>
  <c r="B24" i="4"/>
  <c r="C9" i="4"/>
  <c r="C42" i="4"/>
</calcChain>
</file>

<file path=xl/sharedStrings.xml><?xml version="1.0" encoding="utf-8"?>
<sst xmlns="http://schemas.openxmlformats.org/spreadsheetml/2006/main" count="761" uniqueCount="140">
  <si>
    <t>Paramètres</t>
  </si>
  <si>
    <t>Date</t>
  </si>
  <si>
    <t>1/16ème de Finale</t>
  </si>
  <si>
    <t>1/8ème de Finale</t>
  </si>
  <si>
    <t>1/4 de Finale</t>
  </si>
  <si>
    <t>1/2  Finale</t>
  </si>
  <si>
    <t>Finale</t>
  </si>
  <si>
    <t>Table</t>
  </si>
  <si>
    <t xml:space="preserve">EPREUVE : </t>
  </si>
  <si>
    <t xml:space="preserve">TABLEAU :  </t>
  </si>
  <si>
    <t>1er</t>
  </si>
  <si>
    <t>Num Partie</t>
  </si>
  <si>
    <t>Forfait</t>
  </si>
  <si>
    <t>Licence1</t>
  </si>
  <si>
    <t>Dossard1</t>
  </si>
  <si>
    <t>Nom1</t>
  </si>
  <si>
    <t>Prenom1</t>
  </si>
  <si>
    <t>Place1</t>
  </si>
  <si>
    <t>Nb Point1</t>
  </si>
  <si>
    <t>Echelon1</t>
  </si>
  <si>
    <t>N°Club1</t>
  </si>
  <si>
    <t>Club 1</t>
  </si>
  <si>
    <t>Gagne1</t>
  </si>
  <si>
    <t>Licence2</t>
  </si>
  <si>
    <t>Dossard2</t>
  </si>
  <si>
    <t>Nom2</t>
  </si>
  <si>
    <t>Prenom2</t>
  </si>
  <si>
    <t>Place2</t>
  </si>
  <si>
    <t>Nb Point2</t>
  </si>
  <si>
    <t>Echelon2</t>
  </si>
  <si>
    <t>N°Club2</t>
  </si>
  <si>
    <t>Club 2</t>
  </si>
  <si>
    <t>Gagne2</t>
  </si>
  <si>
    <t>M1</t>
  </si>
  <si>
    <t>M2</t>
  </si>
  <si>
    <t>M3</t>
  </si>
  <si>
    <t>M4</t>
  </si>
  <si>
    <t>M5</t>
  </si>
  <si>
    <t>M6</t>
  </si>
  <si>
    <t>M7</t>
  </si>
  <si>
    <t>Epreuve</t>
  </si>
  <si>
    <t>Division</t>
  </si>
  <si>
    <t>N° Table</t>
  </si>
  <si>
    <t>Horaire</t>
  </si>
  <si>
    <t/>
  </si>
  <si>
    <t>Double Club Id1</t>
  </si>
  <si>
    <t>Double Club Id2</t>
  </si>
  <si>
    <t>D102</t>
  </si>
  <si>
    <t>1-MASCETTI.A/2-GENIAUT.R</t>
  </si>
  <si>
    <t>08910861</t>
  </si>
  <si>
    <t>IGNY T.T.</t>
  </si>
  <si>
    <t>Absent</t>
  </si>
  <si>
    <t>0</t>
  </si>
  <si>
    <t>Inconnu</t>
  </si>
  <si>
    <t>Doubles91-26</t>
  </si>
  <si>
    <t>Double Messieurs 91-26 - T1 - GR1</t>
  </si>
  <si>
    <t>D117</t>
  </si>
  <si>
    <t>31-DAVOINE.R/32-DEMULIERE.T</t>
  </si>
  <si>
    <t>08911206</t>
  </si>
  <si>
    <t>TU VERRIERES TT</t>
  </si>
  <si>
    <t>D116</t>
  </si>
  <si>
    <t>29-BITTOUN.M/30-BADEROT.R</t>
  </si>
  <si>
    <t>08910667</t>
  </si>
  <si>
    <t>DUCKS DE BONDOUFLE</t>
  </si>
  <si>
    <t>D110</t>
  </si>
  <si>
    <t>17-GARCIA.S/18-CORTES.N</t>
  </si>
  <si>
    <t>D134</t>
  </si>
  <si>
    <t>67-LAACHIR.A/68-LAACHIR.H</t>
  </si>
  <si>
    <t>08910077</t>
  </si>
  <si>
    <t>VIRY CHATILLON ES</t>
  </si>
  <si>
    <t>D123</t>
  </si>
  <si>
    <t>45-HLAVACEK.O/46-HLAVACEK.T</t>
  </si>
  <si>
    <t>D109</t>
  </si>
  <si>
    <t>15-TAILLEUMIER.J/16-MORLIER.J</t>
  </si>
  <si>
    <t>08910310</t>
  </si>
  <si>
    <t>SAVIGNY SO PING</t>
  </si>
  <si>
    <t>D107</t>
  </si>
  <si>
    <t>11-BOURDONNEAU.T/12-GUILLAUD.T</t>
  </si>
  <si>
    <t>D129</t>
  </si>
  <si>
    <t>57-DENIAUD.J/58-DENIAUD.M</t>
  </si>
  <si>
    <t>08910102</t>
  </si>
  <si>
    <t>ATHIS MONS USO</t>
  </si>
  <si>
    <t>D122</t>
  </si>
  <si>
    <t>43-HENRISEY.F/44-GOBERT.G</t>
  </si>
  <si>
    <t>08910042</t>
  </si>
  <si>
    <t>PALAISEAU US</t>
  </si>
  <si>
    <t>D285</t>
  </si>
  <si>
    <t>129-PETRILLI.Y/130-FOUCAULT.P</t>
  </si>
  <si>
    <t>08911285</t>
  </si>
  <si>
    <t>LA VILLE DU BOIS CO</t>
  </si>
  <si>
    <t>D113</t>
  </si>
  <si>
    <t>23-CHRISTOPHE.J/24-THIOU.L</t>
  </si>
  <si>
    <t>08910402</t>
  </si>
  <si>
    <t>AS CORBEIL-ESSONNES TT</t>
  </si>
  <si>
    <t>D121</t>
  </si>
  <si>
    <t>41-RODIER.M/42-RODIER.P</t>
  </si>
  <si>
    <t>08911323</t>
  </si>
  <si>
    <t>MENNECY TT</t>
  </si>
  <si>
    <t>D130</t>
  </si>
  <si>
    <t>59-ROSSET.C/60-DJIAN.R</t>
  </si>
  <si>
    <t>08911050</t>
  </si>
  <si>
    <t>CHEVRY II</t>
  </si>
  <si>
    <t>D105</t>
  </si>
  <si>
    <t>7-CUCCHIARA.C/8-BEAUZAC.E</t>
  </si>
  <si>
    <t>08910918</t>
  </si>
  <si>
    <t>CHILLY-MORANGIS CTT</t>
  </si>
  <si>
    <t>D104</t>
  </si>
  <si>
    <t>5-REGNAULD.S/6-HAMDOUN.M</t>
  </si>
  <si>
    <t>D380</t>
  </si>
  <si>
    <t>82-BUZARE.T/33-GAUTIER.F</t>
  </si>
  <si>
    <t>D120</t>
  </si>
  <si>
    <t>39-BICALHO.L/40-CASANA.V</t>
  </si>
  <si>
    <t>D114</t>
  </si>
  <si>
    <t>25-CHAMMAKHI.O/26-EJILANE.K</t>
  </si>
  <si>
    <t>D112</t>
  </si>
  <si>
    <t>21-HUMEAU.F/22-VALLE.M</t>
  </si>
  <si>
    <t>D125</t>
  </si>
  <si>
    <t>49-DESVAUX.G/50-MAZOUTH-LAUROL.A</t>
  </si>
  <si>
    <t>D128</t>
  </si>
  <si>
    <t>55-FLECKINGER.T/56-DURAND.V</t>
  </si>
  <si>
    <t>D350</t>
  </si>
  <si>
    <t>10-CASSINARI.T/132-ZHOU.M</t>
  </si>
  <si>
    <t>08910876</t>
  </si>
  <si>
    <t>Ste GENEVIEVE SP</t>
  </si>
  <si>
    <t>D108</t>
  </si>
  <si>
    <t>14-CHRISTENSEN.A/13-DOS REIS.A</t>
  </si>
  <si>
    <t>D127</t>
  </si>
  <si>
    <t>53-PEYRONNET.N/54-ACREMANN.G</t>
  </si>
  <si>
    <t>D124</t>
  </si>
  <si>
    <t>47-LACAZE.A/48-GOUDEY.A</t>
  </si>
  <si>
    <t>D111</t>
  </si>
  <si>
    <t>19-CAPITAINE.N/20-CAPITAINE.M</t>
  </si>
  <si>
    <t>08910642</t>
  </si>
  <si>
    <t>AS WISSOUS TT</t>
  </si>
  <si>
    <t>D115</t>
  </si>
  <si>
    <t>27-HARDY.G/28-HARDY.A</t>
  </si>
  <si>
    <t>D119</t>
  </si>
  <si>
    <t>37-PASQUIER.T/38-MARGUEREZ.M</t>
  </si>
  <si>
    <t>D103</t>
  </si>
  <si>
    <t>3-GENESTOUT.G/4-GAUGEZ.M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</si>
</sst>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dd/mm/yy"/>
    <numFmt numFmtId="166" formatCode="h:mm"/>
  </numFmts>
  <fonts count="18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sz val="1"/>
      <color indexed="9"/>
      <name val="Arial"/>
      <family val="2"/>
    </font>
    <font>
      <b/>
      <sz val="6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6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16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89">
    <xf numFmtId="0" fontId="0" fillId="0" borderId="0" xfId="0"/>
    <xf numFmtId="0" fontId="5" fillId="0" borderId="0" xfId="3" applyFont="1" applyAlignment="1" applyProtection="1">
      <alignment horizontal="center"/>
      <protection hidden="1"/>
    </xf>
    <xf numFmtId="0" fontId="4" fillId="0" borderId="0" xfId="3" applyFont="1" applyAlignment="1" applyProtection="1">
      <alignment horizontal="center"/>
      <protection hidden="1"/>
    </xf>
    <xf numFmtId="0" fontId="3" fillId="0" borderId="1" xfId="3" applyFont="1" applyBorder="1" applyAlignment="1" applyProtection="1">
      <alignment horizontal="centerContinuous"/>
      <protection hidden="1"/>
    </xf>
    <xf numFmtId="0" fontId="3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 applyProtection="1">
      <alignment vertical="center"/>
      <protection hidden="1"/>
    </xf>
    <xf numFmtId="0" fontId="6" fillId="0" borderId="0" xfId="3" applyFont="1" applyAlignment="1" applyProtection="1">
      <alignment horizontal="center" vertical="center"/>
      <protection hidden="1"/>
    </xf>
    <xf numFmtId="0" fontId="7" fillId="0" borderId="2" xfId="3" applyFont="1" applyBorder="1" applyAlignment="1" applyProtection="1">
      <alignment horizontal="left" vertical="center"/>
      <protection hidden="1"/>
    </xf>
    <xf numFmtId="0" fontId="11" fillId="0" borderId="0" xfId="3" applyFont="1" applyAlignment="1" applyProtection="1">
      <alignment horizontal="centerContinuous" vertical="center"/>
      <protection hidden="1"/>
    </xf>
    <xf numFmtId="0" fontId="5" fillId="0" borderId="3" xfId="3" applyFont="1" applyBorder="1" applyAlignment="1" applyProtection="1">
      <alignment horizontal="center" vertical="center"/>
      <protection hidden="1"/>
    </xf>
    <xf numFmtId="0" fontId="5" fillId="2" borderId="4" xfId="3" applyFont="1" applyFill="1" applyBorder="1" applyAlignment="1" applyProtection="1">
      <alignment horizontal="center" vertical="center"/>
      <protection hidden="1"/>
    </xf>
    <xf numFmtId="0" fontId="5" fillId="0" borderId="5" xfId="3" applyFont="1" applyBorder="1" applyAlignment="1" applyProtection="1">
      <alignment vertical="center"/>
      <protection hidden="1"/>
    </xf>
    <xf numFmtId="0" fontId="5" fillId="0" borderId="3" xfId="3" applyFont="1" applyBorder="1" applyAlignment="1" applyProtection="1">
      <alignment vertical="center"/>
      <protection hidden="1"/>
    </xf>
    <xf numFmtId="0" fontId="11" fillId="0" borderId="6" xfId="3" applyFont="1" applyBorder="1" applyAlignment="1" applyProtection="1">
      <alignment horizontal="centerContinuous" vertical="center"/>
      <protection hidden="1"/>
    </xf>
    <xf numFmtId="0" fontId="11" fillId="0" borderId="7" xfId="3" applyFont="1" applyBorder="1" applyAlignment="1" applyProtection="1">
      <alignment horizontal="centerContinuous" vertical="center"/>
      <protection hidden="1"/>
    </xf>
    <xf numFmtId="0" fontId="3" fillId="0" borderId="3" xfId="3" applyFont="1" applyBorder="1" applyAlignment="1" applyProtection="1">
      <alignment horizontal="left" vertical="center" indent="1"/>
      <protection hidden="1"/>
    </xf>
    <xf numFmtId="0" fontId="11" fillId="0" borderId="8" xfId="3" applyFont="1" applyBorder="1" applyAlignment="1" applyProtection="1">
      <alignment horizontal="centerContinuous" vertical="center"/>
      <protection hidden="1"/>
    </xf>
    <xf numFmtId="0" fontId="7" fillId="0" borderId="9" xfId="3" applyFont="1" applyBorder="1" applyAlignment="1" applyProtection="1">
      <alignment horizontal="left" vertical="center"/>
      <protection hidden="1"/>
    </xf>
    <xf numFmtId="0" fontId="5" fillId="0" borderId="8" xfId="3" applyFont="1" applyBorder="1" applyAlignment="1" applyProtection="1">
      <alignment vertical="center"/>
      <protection hidden="1"/>
    </xf>
    <xf numFmtId="0" fontId="3" fillId="0" borderId="4" xfId="3" applyFont="1" applyBorder="1" applyAlignment="1" applyProtection="1">
      <alignment horizontal="left" vertical="center" indent="1"/>
      <protection hidden="1"/>
    </xf>
    <xf numFmtId="0" fontId="7" fillId="0" borderId="0" xfId="3" applyFont="1" applyAlignment="1" applyProtection="1">
      <alignment horizontal="left" vertical="center"/>
      <protection hidden="1"/>
    </xf>
    <xf numFmtId="0" fontId="11" fillId="0" borderId="3" xfId="3" applyFont="1" applyBorder="1" applyAlignment="1" applyProtection="1">
      <alignment horizontal="center" vertical="top"/>
      <protection hidden="1"/>
    </xf>
    <xf numFmtId="0" fontId="11" fillId="0" borderId="0" xfId="3" applyFont="1" applyAlignment="1" applyProtection="1">
      <alignment horizontal="center" vertical="top"/>
      <protection hidden="1"/>
    </xf>
    <xf numFmtId="0" fontId="7" fillId="0" borderId="0" xfId="3" applyFont="1" applyAlignment="1" applyProtection="1">
      <alignment horizontal="center" vertical="center"/>
      <protection hidden="1"/>
    </xf>
    <xf numFmtId="0" fontId="9" fillId="0" borderId="0" xfId="3" applyFont="1" applyAlignment="1" applyProtection="1">
      <alignment horizontal="left" vertical="center"/>
      <protection hidden="1"/>
    </xf>
    <xf numFmtId="0" fontId="8" fillId="0" borderId="0" xfId="3" applyFont="1" applyAlignment="1" applyProtection="1">
      <alignment horizontal="left" vertical="center"/>
      <protection hidden="1"/>
    </xf>
    <xf numFmtId="0" fontId="10" fillId="0" borderId="0" xfId="3" applyFont="1" applyAlignment="1" applyProtection="1">
      <alignment horizontal="left" vertical="center"/>
      <protection hidden="1"/>
    </xf>
    <xf numFmtId="0" fontId="5" fillId="0" borderId="0" xfId="3" applyFont="1" applyProtection="1">
      <protection hidden="1"/>
    </xf>
    <xf numFmtId="0" fontId="7" fillId="0" borderId="3" xfId="3" applyFont="1" applyBorder="1" applyAlignment="1" applyProtection="1">
      <alignment horizontal="left" vertical="center"/>
      <protection hidden="1"/>
    </xf>
    <xf numFmtId="0" fontId="5" fillId="0" borderId="10" xfId="2" applyFont="1" applyBorder="1" applyAlignment="1" applyProtection="1">
      <alignment vertical="center"/>
      <protection hidden="1"/>
    </xf>
    <xf numFmtId="0" fontId="5" fillId="0" borderId="0" xfId="2" applyFont="1" applyAlignment="1" applyProtection="1">
      <alignment vertical="center"/>
      <protection hidden="1"/>
    </xf>
    <xf numFmtId="0" fontId="7" fillId="0" borderId="3" xfId="3" applyFont="1" applyBorder="1" applyAlignment="1" applyProtection="1">
      <alignment horizontal="left" vertical="center" indent="1"/>
      <protection hidden="1"/>
    </xf>
    <xf numFmtId="0" fontId="5" fillId="0" borderId="11" xfId="2" applyFont="1" applyBorder="1" applyAlignment="1" applyProtection="1">
      <alignment vertical="center"/>
      <protection hidden="1"/>
    </xf>
    <xf numFmtId="0" fontId="3" fillId="0" borderId="2" xfId="3" applyFont="1" applyBorder="1" applyAlignment="1" applyProtection="1">
      <alignment horizontal="left" vertical="center"/>
      <protection hidden="1"/>
    </xf>
    <xf numFmtId="0" fontId="3" fillId="0" borderId="0" xfId="3" applyFont="1" applyAlignment="1" applyProtection="1">
      <alignment horizontal="left" vertical="center"/>
      <protection hidden="1"/>
    </xf>
    <xf numFmtId="0" fontId="3" fillId="0" borderId="0" xfId="3" applyFont="1" applyAlignment="1" applyProtection="1">
      <alignment horizontal="center" vertical="center"/>
      <protection hidden="1"/>
    </xf>
    <xf numFmtId="0" fontId="3" fillId="0" borderId="0" xfId="3" applyFont="1" applyAlignment="1" applyProtection="1">
      <alignment horizontal="centerContinuous" vertical="center"/>
      <protection hidden="1"/>
    </xf>
    <xf numFmtId="0" fontId="3" fillId="0" borderId="0" xfId="3" applyFont="1" applyAlignment="1" applyProtection="1">
      <alignment vertical="center"/>
      <protection hidden="1"/>
    </xf>
    <xf numFmtId="0" fontId="3" fillId="0" borderId="0" xfId="3" applyFont="1" applyProtection="1">
      <protection hidden="1"/>
    </xf>
    <xf numFmtId="0" fontId="3" fillId="0" borderId="6" xfId="3" applyFont="1" applyBorder="1" applyAlignment="1" applyProtection="1">
      <alignment horizontal="centerContinuous" vertical="center"/>
      <protection hidden="1"/>
    </xf>
    <xf numFmtId="0" fontId="12" fillId="0" borderId="0" xfId="3" applyFont="1" applyAlignment="1" applyProtection="1">
      <alignment horizontal="center" vertical="center"/>
      <protection hidden="1"/>
    </xf>
    <xf numFmtId="0" fontId="3" fillId="0" borderId="10" xfId="2" applyFont="1" applyBorder="1" applyAlignment="1" applyProtection="1">
      <alignment vertical="center"/>
      <protection hidden="1"/>
    </xf>
    <xf numFmtId="0" fontId="3" fillId="0" borderId="0" xfId="4" applyFont="1" applyAlignment="1" applyProtection="1">
      <alignment vertical="center"/>
      <protection hidden="1"/>
    </xf>
    <xf numFmtId="0" fontId="3" fillId="0" borderId="0" xfId="2" applyFont="1" applyAlignment="1" applyProtection="1">
      <alignment vertical="center"/>
      <protection hidden="1"/>
    </xf>
    <xf numFmtId="0" fontId="3" fillId="0" borderId="11" xfId="2" applyFont="1" applyBorder="1" applyAlignment="1" applyProtection="1">
      <alignment vertical="center"/>
      <protection hidden="1"/>
    </xf>
    <xf numFmtId="0" fontId="13" fillId="0" borderId="0" xfId="3" applyFont="1" applyAlignment="1" applyProtection="1">
      <alignment horizontal="center" vertical="center"/>
      <protection hidden="1"/>
    </xf>
    <xf numFmtId="0" fontId="3" fillId="0" borderId="12" xfId="3" applyFont="1" applyBorder="1" applyAlignment="1" applyProtection="1">
      <alignment horizontal="center"/>
      <protection hidden="1"/>
    </xf>
    <xf numFmtId="0" fontId="3" fillId="0" borderId="13" xfId="3" applyFont="1" applyBorder="1" applyAlignment="1" applyProtection="1">
      <alignment horizontal="center"/>
      <protection hidden="1"/>
    </xf>
    <xf numFmtId="0" fontId="3" fillId="0" borderId="14" xfId="3" applyFont="1" applyBorder="1" applyAlignment="1" applyProtection="1">
      <alignment horizontal="center"/>
      <protection hidden="1"/>
    </xf>
    <xf numFmtId="0" fontId="6" fillId="0" borderId="0" xfId="3" applyFont="1" applyAlignment="1" applyProtection="1">
      <alignment horizontal="center"/>
      <protection hidden="1"/>
    </xf>
    <xf numFmtId="0" fontId="12" fillId="0" borderId="0" xfId="3" applyFont="1" applyAlignment="1" applyProtection="1">
      <alignment horizontal="center"/>
      <protection hidden="1"/>
    </xf>
    <xf numFmtId="0" fontId="3" fillId="0" borderId="3" xfId="3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Continuous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165" fontId="11" fillId="0" borderId="0" xfId="0" applyNumberFormat="1" applyFont="1" applyAlignment="1" applyProtection="1">
      <alignment horizontal="centerContinuous" vertical="center"/>
      <protection hidden="1"/>
    </xf>
    <xf numFmtId="166" fontId="3" fillId="0" borderId="0" xfId="0" applyNumberFormat="1" applyFont="1" applyAlignment="1" applyProtection="1">
      <alignment horizontal="centerContinuous" vertical="center"/>
      <protection hidden="1"/>
    </xf>
    <xf numFmtId="0" fontId="5" fillId="0" borderId="0" xfId="3" applyFont="1" applyAlignment="1" applyProtection="1">
      <alignment horizontal="centerContinuous" vertical="center"/>
      <protection hidden="1"/>
    </xf>
    <xf numFmtId="0" fontId="6" fillId="0" borderId="10" xfId="2" applyFont="1" applyBorder="1" applyAlignment="1" applyProtection="1">
      <alignment horizontal="center" vertical="center"/>
      <protection hidden="1"/>
    </xf>
    <xf numFmtId="0" fontId="5" fillId="0" borderId="10" xfId="1" applyFont="1" applyBorder="1" applyAlignment="1" applyProtection="1">
      <alignment horizontal="right" vertical="center"/>
      <protection hidden="1"/>
    </xf>
    <xf numFmtId="0" fontId="5" fillId="0" borderId="16" xfId="2" applyFont="1" applyBorder="1" applyAlignment="1" applyProtection="1">
      <alignment horizontal="center" vertical="center"/>
      <protection hidden="1"/>
    </xf>
    <xf numFmtId="0" fontId="6" fillId="0" borderId="0" xfId="2" applyFont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right" vertical="center"/>
      <protection hidden="1"/>
    </xf>
    <xf numFmtId="0" fontId="5" fillId="0" borderId="0" xfId="1" applyFont="1" applyAlignment="1" applyProtection="1">
      <alignment horizontal="right" vertical="center"/>
      <protection hidden="1"/>
    </xf>
    <xf numFmtId="0" fontId="5" fillId="0" borderId="0" xfId="2" applyFont="1" applyAlignment="1" applyProtection="1">
      <alignment horizontal="center" vertical="center"/>
      <protection hidden="1"/>
    </xf>
    <xf numFmtId="0" fontId="7" fillId="0" borderId="0" xfId="2" applyFont="1" applyAlignment="1" applyProtection="1">
      <alignment horizontal="center" vertical="center"/>
      <protection hidden="1"/>
    </xf>
    <xf numFmtId="0" fontId="15" fillId="0" borderId="0" xfId="2" applyFont="1" applyAlignment="1" applyProtection="1">
      <alignment horizontal="center" vertical="center"/>
      <protection hidden="1"/>
    </xf>
    <xf numFmtId="0" fontId="5" fillId="0" borderId="8" xfId="2" applyFont="1" applyBorder="1" applyAlignment="1" applyProtection="1">
      <alignment horizontal="center" vertical="center"/>
      <protection hidden="1"/>
    </xf>
    <xf numFmtId="0" fontId="14" fillId="0" borderId="0" xfId="3" applyFont="1" applyAlignment="1" applyProtection="1">
      <alignment horizontal="center" vertical="center"/>
      <protection hidden="1"/>
    </xf>
    <xf numFmtId="0" fontId="3" fillId="0" borderId="0" xfId="2" applyFont="1" applyAlignment="1" applyProtection="1">
      <alignment horizontal="center" vertical="center"/>
      <protection hidden="1"/>
    </xf>
    <xf numFmtId="0" fontId="5" fillId="0" borderId="11" xfId="2" applyFont="1" applyBorder="1" applyAlignment="1" applyProtection="1">
      <alignment horizontal="center" vertical="center"/>
      <protection hidden="1"/>
    </xf>
    <xf numFmtId="0" fontId="5" fillId="0" borderId="11" xfId="1" applyFont="1" applyBorder="1" applyAlignment="1" applyProtection="1">
      <alignment horizontal="right" vertical="center"/>
      <protection hidden="1"/>
    </xf>
    <xf numFmtId="0" fontId="5" fillId="0" borderId="17" xfId="2" applyFont="1" applyBorder="1" applyAlignment="1" applyProtection="1">
      <alignment horizontal="center" vertical="center"/>
      <protection hidden="1"/>
    </xf>
    <xf numFmtId="0" fontId="16" fillId="2" borderId="2" xfId="3" applyFont="1" applyFill="1" applyBorder="1" applyAlignment="1" applyProtection="1">
      <alignment horizontal="center" vertical="center"/>
      <protection hidden="1"/>
    </xf>
    <xf numFmtId="0" fontId="17" fillId="3" borderId="0" xfId="3" applyFont="1" applyFill="1" applyAlignment="1" applyProtection="1">
      <alignment horizontal="center" vertical="center"/>
      <protection hidden="1"/>
    </xf>
    <xf numFmtId="0" fontId="16" fillId="0" borderId="0" xfId="3" applyFont="1" applyAlignment="1" applyProtection="1">
      <alignment vertical="center"/>
      <protection hidden="1"/>
    </xf>
    <xf numFmtId="49" fontId="5" fillId="4" borderId="0" xfId="0" applyNumberFormat="1" applyFont="1" applyFill="1" applyAlignment="1" applyProtection="1">
      <alignment horizontal="center"/>
      <protection locked="0"/>
    </xf>
    <xf numFmtId="0" fontId="3" fillId="5" borderId="0" xfId="3" applyFont="1" applyFill="1" applyAlignment="1" applyProtection="1">
      <alignment horizontal="center" vertical="center"/>
      <protection hidden="1"/>
    </xf>
    <xf numFmtId="0" fontId="3" fillId="6" borderId="0" xfId="3" applyFont="1" applyFill="1" applyAlignment="1" applyProtection="1">
      <alignment horizontal="center" vertical="center"/>
      <protection hidden="1"/>
    </xf>
    <xf numFmtId="0" fontId="3" fillId="7" borderId="0" xfId="3" applyFont="1" applyFill="1" applyAlignment="1" applyProtection="1">
      <alignment horizontal="center" vertical="center"/>
      <protection hidden="1"/>
    </xf>
    <xf numFmtId="0" fontId="3" fillId="8" borderId="0" xfId="3" applyFont="1" applyFill="1" applyAlignment="1" applyProtection="1">
      <alignment horizontal="center" vertical="center"/>
      <protection hidden="1"/>
    </xf>
    <xf numFmtId="0" fontId="3" fillId="9" borderId="0" xfId="3" applyFont="1" applyFill="1" applyAlignment="1" applyProtection="1">
      <alignment horizontal="center" vertical="center"/>
      <protection hidden="1"/>
    </xf>
    <xf numFmtId="0" fontId="11" fillId="0" borderId="0" xfId="3" applyFont="1" applyAlignment="1" applyProtection="1">
      <alignment horizontal="center" vertical="center"/>
      <protection hidden="1"/>
    </xf>
    <xf numFmtId="164" fontId="7" fillId="0" borderId="0" xfId="2" applyNumberFormat="1" applyFont="1" applyAlignment="1" applyProtection="1">
      <alignment horizontal="center" vertical="center"/>
      <protection hidden="1"/>
    </xf>
    <xf numFmtId="164" fontId="7" fillId="0" borderId="8" xfId="2" applyNumberFormat="1" applyFont="1" applyBorder="1" applyAlignment="1" applyProtection="1">
      <alignment horizontal="center" vertical="center"/>
      <protection hidden="1"/>
    </xf>
    <xf numFmtId="0" fontId="7" fillId="0" borderId="0" xfId="3" applyFont="1" applyAlignment="1" applyProtection="1">
      <alignment horizontal="center" vertical="center"/>
      <protection hidden="1"/>
    </xf>
    <xf numFmtId="0" fontId="7" fillId="0" borderId="8" xfId="3" applyFont="1" applyBorder="1" applyAlignment="1" applyProtection="1">
      <alignment horizontal="center" vertical="center"/>
      <protection hidden="1"/>
    </xf>
    <xf numFmtId="0" fontId="3" fillId="0" borderId="0" xfId="3" applyFont="1" applyAlignment="1" applyProtection="1">
      <alignment horizontal="center" vertical="center"/>
      <protection hidden="1"/>
    </xf>
    <xf numFmtId="0" fontId="3" fillId="0" borderId="8" xfId="3" applyFont="1" applyBorder="1" applyAlignment="1" applyProtection="1">
      <alignment horizontal="center" vertical="center"/>
      <protection hidden="1"/>
    </xf>
  </cellXfs>
  <cellStyles count="5">
    <cellStyle name="Normal" xfId="0" builtinId="0"/>
    <cellStyle name="Normal_Fiches de parties" xfId="1" xr:uid="{00000000-0005-0000-0000-000001000000}"/>
    <cellStyle name="Normal_Séniors" xfId="2" xr:uid="{00000000-0005-0000-0000-000002000000}"/>
    <cellStyle name="Normal_Tab 32 vierge" xfId="3" xr:uid="{00000000-0005-0000-0000-000003000000}"/>
    <cellStyle name="Normal_Tableaux" xfId="4" xr:uid="{00000000-0005-0000-0000-000004000000}"/>
  </cellStyles>
  <dxfs count="12"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windows/TEMP/France%20Cadets-Juniors/Base%20de%20travail%202002/CG.xls" TargetMode="External"/><Relationship Id="rId1" Type="http://schemas.openxmlformats.org/officeDocument/2006/relationships/externalLinkPath" Target="/windows/TEMP/France%20Cadets-Juniors/Base%20de%20travail%202002/CG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FFTT/CFA/Comp&#233;titions/CORPO/Corpo2000/SM.xls" TargetMode="External"/><Relationship Id="rId1" Type="http://schemas.openxmlformats.org/officeDocument/2006/relationships/externalLinkPath" Target="/FFTT/CFA/Comp&#233;titions/CORPO/Corpo2000/SM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windows/TEMP/V&#233;t&#233;rans/Edition%202001/VD1.xls" TargetMode="External"/><Relationship Id="rId1" Type="http://schemas.openxmlformats.org/officeDocument/2006/relationships/externalLinkPath" Target="/windows/TEMP/V&#233;t&#233;rans/Edition%202001/VD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ste"/>
      <sheetName val="Tirage au sort PP"/>
      <sheetName val="Tirage au sort PQ"/>
      <sheetName val="Poules Préliminaires"/>
      <sheetName val="Parties PP"/>
      <sheetName val="Poules Qualificatives"/>
      <sheetName val="Parties PQ"/>
      <sheetName val="RECAP P. Prélim"/>
      <sheetName val="RECAP P. Qualif."/>
      <sheetName val="Tableau CG"/>
      <sheetName val="CG 1-16è F"/>
      <sheetName val="CG 1-8è F"/>
      <sheetName val="CG 1-4è F"/>
      <sheetName val="CG 1-2è F"/>
      <sheetName val="CG Finale"/>
      <sheetName val="Tableau Doubles"/>
      <sheetName val="DCG 1-32è F"/>
      <sheetName val="DCG 1-16è F"/>
      <sheetName val="DCG 1-8è F"/>
      <sheetName val="DCG 1-4è F"/>
      <sheetName val="DCG 1-2è F"/>
      <sheetName val="DCG Finale"/>
      <sheetName val="Etat des performances"/>
      <sheetName val="Classement"/>
      <sheetName val="Médailles Simple"/>
      <sheetName val="Médailles Doubles"/>
      <sheetName val="Tableau"/>
      <sheetName val="DJG 1-16è F"/>
      <sheetName val="DJG 1-8è F"/>
      <sheetName val="DJG 1-4è F"/>
      <sheetName val="DJG 1-2è F"/>
      <sheetName val="DJG Fina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OULES 17-18"/>
      <sheetName val="POULES 19-20"/>
      <sheetName val="Fiches de parties poules  1-8"/>
      <sheetName val="Fiches de parties poules 9-16"/>
      <sheetName val="Fiches de parties poules 17-20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  <sheetName val="Explications"/>
      <sheetName val="P. Qualificatives"/>
      <sheetName val="Parties des poules"/>
      <sheetName val="Tableau SM"/>
      <sheetName val="Parties Tableau SM"/>
      <sheetName val="Tableau DM"/>
      <sheetName val="Parties Tableau DM"/>
      <sheetName val="Sorties de Tableau"/>
      <sheetName val="RECAP P. Qualif."/>
      <sheetName val="Médailles"/>
      <sheetName val="Etat des Performances"/>
      <sheetName val="Repères"/>
      <sheetName val="liste"/>
      <sheetName val="Poules Qualificatives"/>
      <sheetName val="Parties PQ"/>
      <sheetName val="Tableau JF"/>
      <sheetName val="JF 1-16è F"/>
      <sheetName val="JF 1-8è F"/>
      <sheetName val="JF 1-4è F"/>
      <sheetName val="JF 1-2è F"/>
      <sheetName val="JF Finale"/>
      <sheetName val="Tableau Doubles"/>
      <sheetName val="DJF 1-16è F"/>
      <sheetName val="DJF 1-8è F"/>
      <sheetName val="DJF 1-4è F"/>
      <sheetName val="DJF 1-2è F"/>
      <sheetName val="DJF Finale"/>
      <sheetName val="Médailles Simple"/>
      <sheetName val="Médailles Doubles"/>
    </sheetNames>
    <sheetDataSet>
      <sheetData sheetId="0">
        <row r="5">
          <cell r="A5" t="str">
            <v>Championnat de France  2001</v>
          </cell>
        </row>
        <row r="6">
          <cell r="A6" t="str">
            <v>NANTES ( 44 )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plications"/>
      <sheetName val="liste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arties Poules 1-2"/>
      <sheetName val="Parties Poules 3-4"/>
      <sheetName val="Parties Poules 5-6"/>
      <sheetName val="Parties Poules 7-8"/>
      <sheetName val="Parties Poules 9-10"/>
      <sheetName val="Parties Poules 11-12"/>
      <sheetName val="Parties Poules 13-14"/>
      <sheetName val="Parties Poules 15-16"/>
      <sheetName val="T Simple"/>
      <sheetName val="TS Parties 1-16ème"/>
      <sheetName val="TS Parties 1-8ème"/>
      <sheetName val="TS Parties 1-4ème"/>
      <sheetName val="TS Parties 1-2ème"/>
      <sheetName val="TS Partie Finale"/>
      <sheetName val="Tableau Double"/>
      <sheetName val="Parties TD 1-16ème"/>
      <sheetName val="Parties TD 1-8ème"/>
      <sheetName val="Parties TD 1-4ème"/>
      <sheetName val="Parties TD 1-2ème"/>
      <sheetName val="Partie TD Finale"/>
      <sheetName val="Etat des Performances"/>
      <sheetName val="Médailles Indiv"/>
      <sheetName val="Médailles Doubles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M32"/>
  <sheetViews>
    <sheetView topLeftCell="W1" workbookViewId="0">
      <selection activeCell="AD3" sqref="AD3"/>
    </sheetView>
  </sheetViews>
  <sheetFormatPr baseColWidth="10" defaultRowHeight="12.75" x14ac:dyDescent="0.2"/>
  <sheetData>
    <row r="1" spans="1:39" x14ac:dyDescent="0.2">
      <c r="A1" t="s">
        <v>11</v>
      </c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J1" t="s">
        <v>20</v>
      </c>
      <c r="K1" t="s">
        <v>21</v>
      </c>
      <c r="L1" t="s">
        <v>22</v>
      </c>
      <c r="M1" t="s">
        <v>23</v>
      </c>
      <c r="N1" t="s">
        <v>24</v>
      </c>
      <c r="O1" t="s">
        <v>25</v>
      </c>
      <c r="P1" t="s">
        <v>26</v>
      </c>
      <c r="Q1" t="s">
        <v>27</v>
      </c>
      <c r="R1" t="s">
        <v>28</v>
      </c>
      <c r="S1" t="s">
        <v>29</v>
      </c>
      <c r="T1" t="s">
        <v>30</v>
      </c>
      <c r="U1" t="s">
        <v>31</v>
      </c>
      <c r="V1" t="s">
        <v>32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44</v>
      </c>
      <c r="AJ1" t="s">
        <v>44</v>
      </c>
      <c r="AK1" t="s">
        <v>44</v>
      </c>
      <c r="AL1" t="s">
        <v>45</v>
      </c>
      <c r="AM1" t="s">
        <v>46</v>
      </c>
    </row>
    <row r="2" spans="1:39" x14ac:dyDescent="0.2">
      <c r="A2">
        <v>1</v>
      </c>
      <c r="B2">
        <v>0</v>
      </c>
      <c r="C2" t="s">
        <v>47</v>
      </c>
      <c r="D2">
        <v>1</v>
      </c>
      <c r="E2" t="s">
        <v>48</v>
      </c>
      <c r="G2">
        <v>0</v>
      </c>
      <c r="H2">
        <v>4195</v>
      </c>
      <c r="J2" t="s">
        <v>49</v>
      </c>
      <c r="K2" t="s">
        <v>50</v>
      </c>
      <c r="L2">
        <v>1</v>
      </c>
      <c r="N2">
        <v>0</v>
      </c>
      <c r="O2" t="s">
        <v>51</v>
      </c>
      <c r="Q2">
        <v>0</v>
      </c>
      <c r="R2">
        <v>0</v>
      </c>
      <c r="T2" t="s">
        <v>52</v>
      </c>
      <c r="U2" t="s">
        <v>53</v>
      </c>
      <c r="V2">
        <v>0</v>
      </c>
      <c r="W2" t="s">
        <v>44</v>
      </c>
      <c r="X2" t="s">
        <v>44</v>
      </c>
      <c r="Y2" t="s">
        <v>44</v>
      </c>
      <c r="Z2" t="s">
        <v>44</v>
      </c>
      <c r="AA2" t="s">
        <v>44</v>
      </c>
      <c r="AB2" t="s">
        <v>44</v>
      </c>
      <c r="AC2" t="s">
        <v>44</v>
      </c>
      <c r="AD2" t="s">
        <v>54</v>
      </c>
      <c r="AE2" t="s">
        <v>55</v>
      </c>
      <c r="AI2" t="s">
        <v>44</v>
      </c>
      <c r="AJ2" t="s">
        <v>44</v>
      </c>
      <c r="AK2" t="s">
        <v>44</v>
      </c>
      <c r="AL2" t="s">
        <v>44</v>
      </c>
      <c r="AM2" t="s">
        <v>44</v>
      </c>
    </row>
    <row r="3" spans="1:39" x14ac:dyDescent="0.2">
      <c r="A3">
        <v>2</v>
      </c>
      <c r="B3">
        <v>0</v>
      </c>
      <c r="C3" t="s">
        <v>56</v>
      </c>
      <c r="D3">
        <v>16</v>
      </c>
      <c r="E3" t="s">
        <v>57</v>
      </c>
      <c r="G3">
        <v>0</v>
      </c>
      <c r="H3">
        <v>2384</v>
      </c>
      <c r="J3" t="s">
        <v>58</v>
      </c>
      <c r="K3" t="s">
        <v>59</v>
      </c>
      <c r="L3">
        <v>0</v>
      </c>
      <c r="M3" t="s">
        <v>60</v>
      </c>
      <c r="N3">
        <v>15</v>
      </c>
      <c r="O3" t="s">
        <v>61</v>
      </c>
      <c r="Q3">
        <v>0</v>
      </c>
      <c r="R3">
        <v>2414</v>
      </c>
      <c r="T3" t="s">
        <v>62</v>
      </c>
      <c r="U3" t="s">
        <v>63</v>
      </c>
      <c r="V3">
        <v>1</v>
      </c>
      <c r="W3" t="s">
        <v>44</v>
      </c>
      <c r="X3" t="s">
        <v>44</v>
      </c>
      <c r="Y3" t="s">
        <v>44</v>
      </c>
      <c r="Z3" t="s">
        <v>44</v>
      </c>
      <c r="AA3" t="s">
        <v>44</v>
      </c>
      <c r="AB3" t="s">
        <v>44</v>
      </c>
      <c r="AC3" t="s">
        <v>44</v>
      </c>
      <c r="AD3" t="s">
        <v>54</v>
      </c>
      <c r="AE3" t="s">
        <v>55</v>
      </c>
      <c r="AI3" t="s">
        <v>44</v>
      </c>
      <c r="AJ3" t="s">
        <v>44</v>
      </c>
      <c r="AK3" t="s">
        <v>44</v>
      </c>
      <c r="AL3" t="s">
        <v>44</v>
      </c>
      <c r="AM3" t="s">
        <v>44</v>
      </c>
    </row>
    <row r="4" spans="1:39" x14ac:dyDescent="0.2">
      <c r="A4">
        <v>3</v>
      </c>
      <c r="B4">
        <v>0</v>
      </c>
      <c r="C4" t="s">
        <v>64</v>
      </c>
      <c r="D4">
        <v>9</v>
      </c>
      <c r="E4" t="s">
        <v>65</v>
      </c>
      <c r="G4">
        <v>0</v>
      </c>
      <c r="H4">
        <v>3038</v>
      </c>
      <c r="J4" t="s">
        <v>49</v>
      </c>
      <c r="K4" t="s">
        <v>50</v>
      </c>
      <c r="L4">
        <v>1</v>
      </c>
      <c r="M4" t="s">
        <v>66</v>
      </c>
      <c r="N4">
        <v>33</v>
      </c>
      <c r="O4" t="s">
        <v>67</v>
      </c>
      <c r="Q4">
        <v>0</v>
      </c>
      <c r="R4">
        <v>1344</v>
      </c>
      <c r="T4" t="s">
        <v>68</v>
      </c>
      <c r="U4" t="s">
        <v>69</v>
      </c>
      <c r="V4">
        <v>0</v>
      </c>
      <c r="W4" t="s">
        <v>44</v>
      </c>
      <c r="X4" t="s">
        <v>44</v>
      </c>
      <c r="Y4" t="s">
        <v>44</v>
      </c>
      <c r="Z4" t="s">
        <v>44</v>
      </c>
      <c r="AA4" t="s">
        <v>44</v>
      </c>
      <c r="AB4" t="s">
        <v>44</v>
      </c>
      <c r="AC4" t="s">
        <v>44</v>
      </c>
      <c r="AD4" t="s">
        <v>54</v>
      </c>
      <c r="AE4" t="s">
        <v>55</v>
      </c>
      <c r="AI4" t="s">
        <v>44</v>
      </c>
      <c r="AJ4" t="s">
        <v>44</v>
      </c>
      <c r="AK4" t="s">
        <v>44</v>
      </c>
      <c r="AL4" t="s">
        <v>44</v>
      </c>
      <c r="AM4" t="s">
        <v>44</v>
      </c>
    </row>
    <row r="5" spans="1:39" x14ac:dyDescent="0.2">
      <c r="A5">
        <v>4</v>
      </c>
      <c r="B5">
        <v>0</v>
      </c>
      <c r="C5" t="s">
        <v>70</v>
      </c>
      <c r="D5">
        <v>22</v>
      </c>
      <c r="E5" t="s">
        <v>71</v>
      </c>
      <c r="G5">
        <v>0</v>
      </c>
      <c r="H5">
        <v>1837</v>
      </c>
      <c r="J5" t="s">
        <v>49</v>
      </c>
      <c r="K5" t="s">
        <v>50</v>
      </c>
      <c r="L5">
        <v>0</v>
      </c>
      <c r="M5" t="s">
        <v>72</v>
      </c>
      <c r="N5">
        <v>8</v>
      </c>
      <c r="O5" t="s">
        <v>73</v>
      </c>
      <c r="Q5">
        <v>0</v>
      </c>
      <c r="R5">
        <v>3200</v>
      </c>
      <c r="T5" t="s">
        <v>74</v>
      </c>
      <c r="U5" t="s">
        <v>75</v>
      </c>
      <c r="V5">
        <v>1</v>
      </c>
      <c r="W5" t="s">
        <v>44</v>
      </c>
      <c r="X5" t="s">
        <v>44</v>
      </c>
      <c r="Y5" t="s">
        <v>44</v>
      </c>
      <c r="Z5" t="s">
        <v>44</v>
      </c>
      <c r="AA5" t="s">
        <v>44</v>
      </c>
      <c r="AB5" t="s">
        <v>44</v>
      </c>
      <c r="AC5" t="s">
        <v>44</v>
      </c>
      <c r="AD5" t="s">
        <v>54</v>
      </c>
      <c r="AE5" t="s">
        <v>55</v>
      </c>
      <c r="AI5" t="s">
        <v>44</v>
      </c>
      <c r="AJ5" t="s">
        <v>44</v>
      </c>
      <c r="AK5" t="s">
        <v>44</v>
      </c>
      <c r="AL5" t="s">
        <v>44</v>
      </c>
      <c r="AM5" t="s">
        <v>44</v>
      </c>
    </row>
    <row r="6" spans="1:39" x14ac:dyDescent="0.2">
      <c r="A6">
        <v>5</v>
      </c>
      <c r="B6">
        <v>0</v>
      </c>
      <c r="C6" t="s">
        <v>76</v>
      </c>
      <c r="D6">
        <v>6</v>
      </c>
      <c r="E6" t="s">
        <v>77</v>
      </c>
      <c r="G6">
        <v>0</v>
      </c>
      <c r="H6">
        <v>3670</v>
      </c>
      <c r="J6" t="s">
        <v>62</v>
      </c>
      <c r="K6" t="s">
        <v>63</v>
      </c>
      <c r="L6">
        <v>1</v>
      </c>
      <c r="M6" t="s">
        <v>78</v>
      </c>
      <c r="N6">
        <v>28</v>
      </c>
      <c r="O6" t="s">
        <v>79</v>
      </c>
      <c r="Q6">
        <v>0</v>
      </c>
      <c r="R6">
        <v>1686</v>
      </c>
      <c r="T6" t="s">
        <v>80</v>
      </c>
      <c r="U6" t="s">
        <v>81</v>
      </c>
      <c r="V6">
        <v>0</v>
      </c>
      <c r="W6" t="s">
        <v>44</v>
      </c>
      <c r="X6" t="s">
        <v>44</v>
      </c>
      <c r="Y6" t="s">
        <v>44</v>
      </c>
      <c r="Z6" t="s">
        <v>44</v>
      </c>
      <c r="AA6" t="s">
        <v>44</v>
      </c>
      <c r="AB6" t="s">
        <v>44</v>
      </c>
      <c r="AC6" t="s">
        <v>44</v>
      </c>
      <c r="AD6" t="s">
        <v>54</v>
      </c>
      <c r="AE6" t="s">
        <v>55</v>
      </c>
      <c r="AI6" t="s">
        <v>44</v>
      </c>
      <c r="AJ6" t="s">
        <v>44</v>
      </c>
      <c r="AK6" t="s">
        <v>44</v>
      </c>
      <c r="AL6" t="s">
        <v>44</v>
      </c>
      <c r="AM6" t="s">
        <v>44</v>
      </c>
    </row>
    <row r="7" spans="1:39" x14ac:dyDescent="0.2">
      <c r="A7">
        <v>6</v>
      </c>
      <c r="B7">
        <v>0</v>
      </c>
      <c r="C7" t="s">
        <v>82</v>
      </c>
      <c r="D7">
        <v>21</v>
      </c>
      <c r="E7" t="s">
        <v>83</v>
      </c>
      <c r="G7">
        <v>0</v>
      </c>
      <c r="H7">
        <v>1953</v>
      </c>
      <c r="J7" t="s">
        <v>84</v>
      </c>
      <c r="K7" t="s">
        <v>85</v>
      </c>
      <c r="L7">
        <v>1</v>
      </c>
      <c r="M7" t="s">
        <v>86</v>
      </c>
      <c r="N7">
        <v>86</v>
      </c>
      <c r="O7" t="s">
        <v>87</v>
      </c>
      <c r="Q7">
        <v>0</v>
      </c>
      <c r="R7">
        <v>2610</v>
      </c>
      <c r="T7" t="s">
        <v>88</v>
      </c>
      <c r="U7" t="s">
        <v>89</v>
      </c>
      <c r="V7">
        <v>0</v>
      </c>
      <c r="W7" t="s">
        <v>44</v>
      </c>
      <c r="X7" t="s">
        <v>44</v>
      </c>
      <c r="Y7" t="s">
        <v>44</v>
      </c>
      <c r="Z7" t="s">
        <v>44</v>
      </c>
      <c r="AA7" t="s">
        <v>44</v>
      </c>
      <c r="AB7" t="s">
        <v>44</v>
      </c>
      <c r="AC7" t="s">
        <v>44</v>
      </c>
      <c r="AD7" t="s">
        <v>54</v>
      </c>
      <c r="AE7" t="s">
        <v>55</v>
      </c>
      <c r="AI7" t="s">
        <v>44</v>
      </c>
      <c r="AJ7" t="s">
        <v>44</v>
      </c>
      <c r="AK7" t="s">
        <v>44</v>
      </c>
      <c r="AL7" t="s">
        <v>44</v>
      </c>
      <c r="AM7" t="s">
        <v>44</v>
      </c>
    </row>
    <row r="8" spans="1:39" x14ac:dyDescent="0.2">
      <c r="A8">
        <v>7</v>
      </c>
      <c r="B8">
        <v>0</v>
      </c>
      <c r="C8" t="s">
        <v>90</v>
      </c>
      <c r="D8">
        <v>12</v>
      </c>
      <c r="E8" t="s">
        <v>91</v>
      </c>
      <c r="G8">
        <v>0</v>
      </c>
      <c r="H8">
        <v>2536</v>
      </c>
      <c r="J8" t="s">
        <v>92</v>
      </c>
      <c r="K8" t="s">
        <v>93</v>
      </c>
      <c r="L8">
        <v>1</v>
      </c>
      <c r="M8" t="s">
        <v>94</v>
      </c>
      <c r="N8">
        <v>20</v>
      </c>
      <c r="O8" t="s">
        <v>95</v>
      </c>
      <c r="Q8">
        <v>0</v>
      </c>
      <c r="R8">
        <v>2032</v>
      </c>
      <c r="T8" t="s">
        <v>96</v>
      </c>
      <c r="U8" t="s">
        <v>97</v>
      </c>
      <c r="V8">
        <v>0</v>
      </c>
      <c r="W8" t="s">
        <v>44</v>
      </c>
      <c r="X8" t="s">
        <v>44</v>
      </c>
      <c r="Y8" t="s">
        <v>44</v>
      </c>
      <c r="Z8" t="s">
        <v>44</v>
      </c>
      <c r="AA8" t="s">
        <v>44</v>
      </c>
      <c r="AB8" t="s">
        <v>44</v>
      </c>
      <c r="AC8" t="s">
        <v>44</v>
      </c>
      <c r="AD8" t="s">
        <v>54</v>
      </c>
      <c r="AE8" t="s">
        <v>55</v>
      </c>
      <c r="AI8" t="s">
        <v>44</v>
      </c>
      <c r="AJ8" t="s">
        <v>44</v>
      </c>
      <c r="AK8" t="s">
        <v>44</v>
      </c>
      <c r="AL8" t="s">
        <v>44</v>
      </c>
      <c r="AM8" t="s">
        <v>44</v>
      </c>
    </row>
    <row r="9" spans="1:39" x14ac:dyDescent="0.2">
      <c r="A9">
        <v>8</v>
      </c>
      <c r="B9">
        <v>0</v>
      </c>
      <c r="C9" t="s">
        <v>98</v>
      </c>
      <c r="D9">
        <v>29</v>
      </c>
      <c r="E9" t="s">
        <v>99</v>
      </c>
      <c r="G9">
        <v>0</v>
      </c>
      <c r="H9">
        <v>1642</v>
      </c>
      <c r="J9" t="s">
        <v>100</v>
      </c>
      <c r="K9" t="s">
        <v>101</v>
      </c>
      <c r="L9">
        <v>0</v>
      </c>
      <c r="M9" t="s">
        <v>102</v>
      </c>
      <c r="N9">
        <v>4</v>
      </c>
      <c r="O9" t="s">
        <v>103</v>
      </c>
      <c r="Q9">
        <v>0</v>
      </c>
      <c r="R9">
        <v>4063</v>
      </c>
      <c r="T9" t="s">
        <v>104</v>
      </c>
      <c r="U9" t="s">
        <v>105</v>
      </c>
      <c r="V9">
        <v>1</v>
      </c>
      <c r="W9" t="s">
        <v>44</v>
      </c>
      <c r="X9" t="s">
        <v>44</v>
      </c>
      <c r="Y9" t="s">
        <v>44</v>
      </c>
      <c r="Z9" t="s">
        <v>44</v>
      </c>
      <c r="AA9" t="s">
        <v>44</v>
      </c>
      <c r="AB9" t="s">
        <v>44</v>
      </c>
      <c r="AC9" t="s">
        <v>44</v>
      </c>
      <c r="AD9" t="s">
        <v>54</v>
      </c>
      <c r="AE9" t="s">
        <v>55</v>
      </c>
      <c r="AI9" t="s">
        <v>44</v>
      </c>
      <c r="AJ9" t="s">
        <v>44</v>
      </c>
      <c r="AK9" t="s">
        <v>44</v>
      </c>
      <c r="AL9" t="s">
        <v>44</v>
      </c>
      <c r="AM9" t="s">
        <v>44</v>
      </c>
    </row>
    <row r="10" spans="1:39" x14ac:dyDescent="0.2">
      <c r="A10">
        <v>9</v>
      </c>
      <c r="B10">
        <v>0</v>
      </c>
      <c r="C10" t="s">
        <v>106</v>
      </c>
      <c r="D10">
        <v>3</v>
      </c>
      <c r="E10" t="s">
        <v>107</v>
      </c>
      <c r="G10">
        <v>0</v>
      </c>
      <c r="H10">
        <v>4257</v>
      </c>
      <c r="J10" t="s">
        <v>104</v>
      </c>
      <c r="K10" t="s">
        <v>105</v>
      </c>
      <c r="L10">
        <v>1</v>
      </c>
      <c r="M10" t="s">
        <v>108</v>
      </c>
      <c r="N10">
        <v>89</v>
      </c>
      <c r="O10" t="s">
        <v>109</v>
      </c>
      <c r="Q10">
        <v>0</v>
      </c>
      <c r="R10">
        <v>1629</v>
      </c>
      <c r="T10" t="s">
        <v>92</v>
      </c>
      <c r="U10" t="s">
        <v>93</v>
      </c>
      <c r="V10">
        <v>0</v>
      </c>
      <c r="W10" t="s">
        <v>44</v>
      </c>
      <c r="X10" t="s">
        <v>44</v>
      </c>
      <c r="Y10" t="s">
        <v>44</v>
      </c>
      <c r="Z10" t="s">
        <v>44</v>
      </c>
      <c r="AA10" t="s">
        <v>44</v>
      </c>
      <c r="AB10" t="s">
        <v>44</v>
      </c>
      <c r="AC10" t="s">
        <v>44</v>
      </c>
      <c r="AD10" t="s">
        <v>54</v>
      </c>
      <c r="AE10" t="s">
        <v>55</v>
      </c>
      <c r="AI10" t="s">
        <v>44</v>
      </c>
      <c r="AJ10" t="s">
        <v>44</v>
      </c>
      <c r="AK10" t="s">
        <v>44</v>
      </c>
      <c r="AL10" t="s">
        <v>44</v>
      </c>
      <c r="AM10" t="s">
        <v>44</v>
      </c>
    </row>
    <row r="11" spans="1:39" x14ac:dyDescent="0.2">
      <c r="A11">
        <v>10</v>
      </c>
      <c r="B11">
        <v>0</v>
      </c>
      <c r="C11" t="s">
        <v>110</v>
      </c>
      <c r="D11">
        <v>19</v>
      </c>
      <c r="E11" t="s">
        <v>111</v>
      </c>
      <c r="G11">
        <v>0</v>
      </c>
      <c r="H11">
        <v>2082</v>
      </c>
      <c r="J11" t="s">
        <v>49</v>
      </c>
      <c r="K11" t="s">
        <v>50</v>
      </c>
      <c r="L11">
        <v>0</v>
      </c>
      <c r="M11" t="s">
        <v>112</v>
      </c>
      <c r="N11">
        <v>13</v>
      </c>
      <c r="O11" t="s">
        <v>113</v>
      </c>
      <c r="Q11">
        <v>0</v>
      </c>
      <c r="R11">
        <v>2153</v>
      </c>
      <c r="T11" t="s">
        <v>92</v>
      </c>
      <c r="U11" t="s">
        <v>93</v>
      </c>
      <c r="V11">
        <v>1</v>
      </c>
      <c r="W11" t="s">
        <v>44</v>
      </c>
      <c r="X11" t="s">
        <v>44</v>
      </c>
      <c r="Y11" t="s">
        <v>44</v>
      </c>
      <c r="Z11" t="s">
        <v>44</v>
      </c>
      <c r="AA11" t="s">
        <v>44</v>
      </c>
      <c r="AB11" t="s">
        <v>44</v>
      </c>
      <c r="AC11" t="s">
        <v>44</v>
      </c>
      <c r="AD11" t="s">
        <v>54</v>
      </c>
      <c r="AE11" t="s">
        <v>55</v>
      </c>
      <c r="AI11" t="s">
        <v>44</v>
      </c>
      <c r="AJ11" t="s">
        <v>44</v>
      </c>
      <c r="AK11" t="s">
        <v>44</v>
      </c>
      <c r="AL11" t="s">
        <v>44</v>
      </c>
      <c r="AM11" t="s">
        <v>44</v>
      </c>
    </row>
    <row r="12" spans="1:39" x14ac:dyDescent="0.2">
      <c r="A12">
        <v>11</v>
      </c>
      <c r="B12">
        <v>0</v>
      </c>
      <c r="C12" t="s">
        <v>114</v>
      </c>
      <c r="D12">
        <v>11</v>
      </c>
      <c r="E12" t="s">
        <v>115</v>
      </c>
      <c r="G12">
        <v>0</v>
      </c>
      <c r="H12">
        <v>2642</v>
      </c>
      <c r="J12" t="s">
        <v>74</v>
      </c>
      <c r="K12" t="s">
        <v>75</v>
      </c>
      <c r="L12">
        <v>1</v>
      </c>
      <c r="M12" t="s">
        <v>116</v>
      </c>
      <c r="N12">
        <v>24</v>
      </c>
      <c r="O12" t="s">
        <v>117</v>
      </c>
      <c r="Q12">
        <v>0</v>
      </c>
      <c r="R12">
        <v>1899</v>
      </c>
      <c r="T12" t="s">
        <v>84</v>
      </c>
      <c r="U12" t="s">
        <v>85</v>
      </c>
      <c r="V12">
        <v>0</v>
      </c>
      <c r="W12" t="s">
        <v>44</v>
      </c>
      <c r="X12" t="s">
        <v>44</v>
      </c>
      <c r="Y12" t="s">
        <v>44</v>
      </c>
      <c r="Z12" t="s">
        <v>44</v>
      </c>
      <c r="AA12" t="s">
        <v>44</v>
      </c>
      <c r="AB12" t="s">
        <v>44</v>
      </c>
      <c r="AC12" t="s">
        <v>44</v>
      </c>
      <c r="AD12" t="s">
        <v>54</v>
      </c>
      <c r="AE12" t="s">
        <v>55</v>
      </c>
      <c r="AI12" t="s">
        <v>44</v>
      </c>
      <c r="AJ12" t="s">
        <v>44</v>
      </c>
      <c r="AK12" t="s">
        <v>44</v>
      </c>
      <c r="AL12" t="s">
        <v>44</v>
      </c>
      <c r="AM12" t="s">
        <v>44</v>
      </c>
    </row>
    <row r="13" spans="1:39" x14ac:dyDescent="0.2">
      <c r="A13">
        <v>12</v>
      </c>
      <c r="B13">
        <v>0</v>
      </c>
      <c r="C13" t="s">
        <v>118</v>
      </c>
      <c r="D13">
        <v>27</v>
      </c>
      <c r="E13" t="s">
        <v>119</v>
      </c>
      <c r="G13">
        <v>0</v>
      </c>
      <c r="H13">
        <v>1573</v>
      </c>
      <c r="J13" t="s">
        <v>74</v>
      </c>
      <c r="K13" t="s">
        <v>75</v>
      </c>
      <c r="L13">
        <v>0</v>
      </c>
      <c r="M13" t="s">
        <v>120</v>
      </c>
      <c r="N13">
        <v>88</v>
      </c>
      <c r="O13" t="s">
        <v>121</v>
      </c>
      <c r="Q13">
        <v>0</v>
      </c>
      <c r="R13">
        <v>3459</v>
      </c>
      <c r="T13" t="s">
        <v>122</v>
      </c>
      <c r="U13" t="s">
        <v>123</v>
      </c>
      <c r="V13">
        <v>1</v>
      </c>
      <c r="W13" t="s">
        <v>44</v>
      </c>
      <c r="X13" t="s">
        <v>44</v>
      </c>
      <c r="Y13" t="s">
        <v>44</v>
      </c>
      <c r="Z13" t="s">
        <v>44</v>
      </c>
      <c r="AA13" t="s">
        <v>44</v>
      </c>
      <c r="AB13" t="s">
        <v>44</v>
      </c>
      <c r="AC13" t="s">
        <v>44</v>
      </c>
      <c r="AD13" t="s">
        <v>54</v>
      </c>
      <c r="AE13" t="s">
        <v>55</v>
      </c>
      <c r="AI13" t="s">
        <v>44</v>
      </c>
      <c r="AJ13" t="s">
        <v>44</v>
      </c>
      <c r="AK13" t="s">
        <v>44</v>
      </c>
      <c r="AL13" t="s">
        <v>44</v>
      </c>
      <c r="AM13" t="s">
        <v>44</v>
      </c>
    </row>
    <row r="14" spans="1:39" x14ac:dyDescent="0.2">
      <c r="A14">
        <v>13</v>
      </c>
      <c r="B14">
        <v>0</v>
      </c>
      <c r="C14" t="s">
        <v>124</v>
      </c>
      <c r="D14">
        <v>7</v>
      </c>
      <c r="E14" t="s">
        <v>125</v>
      </c>
      <c r="G14">
        <v>0</v>
      </c>
      <c r="H14">
        <v>3094</v>
      </c>
      <c r="J14" t="s">
        <v>104</v>
      </c>
      <c r="K14" t="s">
        <v>105</v>
      </c>
      <c r="L14">
        <v>1</v>
      </c>
      <c r="M14" t="s">
        <v>126</v>
      </c>
      <c r="N14">
        <v>26</v>
      </c>
      <c r="O14" t="s">
        <v>127</v>
      </c>
      <c r="Q14">
        <v>0</v>
      </c>
      <c r="R14">
        <v>1383</v>
      </c>
      <c r="T14" t="s">
        <v>84</v>
      </c>
      <c r="U14" t="s">
        <v>85</v>
      </c>
      <c r="V14">
        <v>0</v>
      </c>
      <c r="W14" t="s">
        <v>44</v>
      </c>
      <c r="X14" t="s">
        <v>44</v>
      </c>
      <c r="Y14" t="s">
        <v>44</v>
      </c>
      <c r="Z14" t="s">
        <v>44</v>
      </c>
      <c r="AA14" t="s">
        <v>44</v>
      </c>
      <c r="AB14" t="s">
        <v>44</v>
      </c>
      <c r="AC14" t="s">
        <v>44</v>
      </c>
      <c r="AD14" t="s">
        <v>54</v>
      </c>
      <c r="AE14" t="s">
        <v>55</v>
      </c>
      <c r="AI14" t="s">
        <v>44</v>
      </c>
      <c r="AJ14" t="s">
        <v>44</v>
      </c>
      <c r="AK14" t="s">
        <v>44</v>
      </c>
      <c r="AL14" t="s">
        <v>44</v>
      </c>
      <c r="AM14" t="s">
        <v>44</v>
      </c>
    </row>
    <row r="15" spans="1:39" x14ac:dyDescent="0.2">
      <c r="A15">
        <v>14</v>
      </c>
      <c r="B15">
        <v>0</v>
      </c>
      <c r="C15" t="s">
        <v>128</v>
      </c>
      <c r="D15">
        <v>23</v>
      </c>
      <c r="E15" t="s">
        <v>129</v>
      </c>
      <c r="G15">
        <v>0</v>
      </c>
      <c r="H15">
        <v>1821</v>
      </c>
      <c r="J15" t="s">
        <v>49</v>
      </c>
      <c r="K15" t="s">
        <v>50</v>
      </c>
      <c r="L15">
        <v>0</v>
      </c>
      <c r="M15" t="s">
        <v>130</v>
      </c>
      <c r="N15">
        <v>10</v>
      </c>
      <c r="O15" t="s">
        <v>131</v>
      </c>
      <c r="Q15">
        <v>0</v>
      </c>
      <c r="R15">
        <v>2532</v>
      </c>
      <c r="T15" t="s">
        <v>132</v>
      </c>
      <c r="U15" t="s">
        <v>133</v>
      </c>
      <c r="V15">
        <v>1</v>
      </c>
      <c r="W15" t="s">
        <v>44</v>
      </c>
      <c r="X15" t="s">
        <v>44</v>
      </c>
      <c r="Y15" t="s">
        <v>44</v>
      </c>
      <c r="Z15" t="s">
        <v>44</v>
      </c>
      <c r="AA15" t="s">
        <v>44</v>
      </c>
      <c r="AB15" t="s">
        <v>44</v>
      </c>
      <c r="AC15" t="s">
        <v>44</v>
      </c>
      <c r="AD15" t="s">
        <v>54</v>
      </c>
      <c r="AE15" t="s">
        <v>55</v>
      </c>
      <c r="AI15" t="s">
        <v>44</v>
      </c>
      <c r="AJ15" t="s">
        <v>44</v>
      </c>
      <c r="AK15" t="s">
        <v>44</v>
      </c>
      <c r="AL15" t="s">
        <v>44</v>
      </c>
      <c r="AM15" t="s">
        <v>44</v>
      </c>
    </row>
    <row r="16" spans="1:39" x14ac:dyDescent="0.2">
      <c r="A16">
        <v>15</v>
      </c>
      <c r="B16">
        <v>0</v>
      </c>
      <c r="C16" t="s">
        <v>134</v>
      </c>
      <c r="D16">
        <v>14</v>
      </c>
      <c r="E16" t="s">
        <v>135</v>
      </c>
      <c r="G16">
        <v>0</v>
      </c>
      <c r="H16">
        <v>2505</v>
      </c>
      <c r="J16" t="s">
        <v>74</v>
      </c>
      <c r="K16" t="s">
        <v>75</v>
      </c>
      <c r="L16">
        <v>1</v>
      </c>
      <c r="M16" t="s">
        <v>136</v>
      </c>
      <c r="N16">
        <v>18</v>
      </c>
      <c r="O16" t="s">
        <v>137</v>
      </c>
      <c r="Q16">
        <v>0</v>
      </c>
      <c r="R16">
        <v>2192</v>
      </c>
      <c r="T16" t="s">
        <v>80</v>
      </c>
      <c r="U16" t="s">
        <v>81</v>
      </c>
      <c r="V16">
        <v>0</v>
      </c>
      <c r="W16" t="s">
        <v>44</v>
      </c>
      <c r="X16" t="s">
        <v>44</v>
      </c>
      <c r="Y16" t="s">
        <v>44</v>
      </c>
      <c r="Z16" t="s">
        <v>44</v>
      </c>
      <c r="AA16" t="s">
        <v>44</v>
      </c>
      <c r="AB16" t="s">
        <v>44</v>
      </c>
      <c r="AC16" t="s">
        <v>44</v>
      </c>
      <c r="AD16" t="s">
        <v>54</v>
      </c>
      <c r="AE16" t="s">
        <v>55</v>
      </c>
      <c r="AI16" t="s">
        <v>44</v>
      </c>
      <c r="AJ16" t="s">
        <v>44</v>
      </c>
      <c r="AK16" t="s">
        <v>44</v>
      </c>
      <c r="AL16" t="s">
        <v>44</v>
      </c>
      <c r="AM16" t="s">
        <v>44</v>
      </c>
    </row>
    <row r="17" spans="1:39" x14ac:dyDescent="0.2">
      <c r="A17">
        <v>16</v>
      </c>
      <c r="B17">
        <v>0</v>
      </c>
      <c r="D17">
        <v>0</v>
      </c>
      <c r="E17" t="s">
        <v>51</v>
      </c>
      <c r="G17">
        <v>0</v>
      </c>
      <c r="H17">
        <v>0</v>
      </c>
      <c r="J17" t="s">
        <v>52</v>
      </c>
      <c r="K17" t="s">
        <v>53</v>
      </c>
      <c r="L17">
        <v>0</v>
      </c>
      <c r="M17" t="s">
        <v>138</v>
      </c>
      <c r="N17">
        <v>2</v>
      </c>
      <c r="O17" t="s">
        <v>139</v>
      </c>
      <c r="Q17">
        <v>0</v>
      </c>
      <c r="R17">
        <v>4197</v>
      </c>
      <c r="T17" t="s">
        <v>84</v>
      </c>
      <c r="U17" t="s">
        <v>85</v>
      </c>
      <c r="V17">
        <v>1</v>
      </c>
      <c r="W17" t="s">
        <v>44</v>
      </c>
      <c r="X17" t="s">
        <v>44</v>
      </c>
      <c r="Y17" t="s">
        <v>44</v>
      </c>
      <c r="Z17" t="s">
        <v>44</v>
      </c>
      <c r="AA17" t="s">
        <v>44</v>
      </c>
      <c r="AB17" t="s">
        <v>44</v>
      </c>
      <c r="AC17" t="s">
        <v>44</v>
      </c>
      <c r="AD17" t="s">
        <v>54</v>
      </c>
      <c r="AE17" t="s">
        <v>55</v>
      </c>
      <c r="AI17" t="s">
        <v>44</v>
      </c>
      <c r="AJ17" t="s">
        <v>44</v>
      </c>
      <c r="AK17" t="s">
        <v>44</v>
      </c>
      <c r="AL17" t="s">
        <v>44</v>
      </c>
      <c r="AM17" t="s">
        <v>44</v>
      </c>
    </row>
    <row r="18" spans="1:39" x14ac:dyDescent="0.2">
      <c r="A18">
        <v>17</v>
      </c>
      <c r="B18">
        <v>0</v>
      </c>
      <c r="C18" t="s">
        <v>47</v>
      </c>
      <c r="D18">
        <v>1</v>
      </c>
      <c r="E18" t="s">
        <v>48</v>
      </c>
      <c r="G18">
        <v>0</v>
      </c>
      <c r="H18">
        <v>4195</v>
      </c>
      <c r="J18" t="s">
        <v>49</v>
      </c>
      <c r="K18" t="s">
        <v>50</v>
      </c>
      <c r="L18">
        <v>1</v>
      </c>
      <c r="M18" t="s">
        <v>60</v>
      </c>
      <c r="N18">
        <v>15</v>
      </c>
      <c r="O18" t="s">
        <v>61</v>
      </c>
      <c r="Q18">
        <v>0</v>
      </c>
      <c r="R18">
        <v>2414</v>
      </c>
      <c r="T18" t="s">
        <v>62</v>
      </c>
      <c r="U18" t="s">
        <v>63</v>
      </c>
      <c r="V18">
        <v>0</v>
      </c>
      <c r="W18" t="s">
        <v>44</v>
      </c>
      <c r="X18" t="s">
        <v>44</v>
      </c>
      <c r="Y18" t="s">
        <v>44</v>
      </c>
      <c r="Z18" t="s">
        <v>44</v>
      </c>
      <c r="AA18" t="s">
        <v>44</v>
      </c>
      <c r="AB18" t="s">
        <v>44</v>
      </c>
      <c r="AC18" t="s">
        <v>44</v>
      </c>
      <c r="AD18" t="s">
        <v>54</v>
      </c>
      <c r="AE18" t="s">
        <v>55</v>
      </c>
      <c r="AI18" t="s">
        <v>44</v>
      </c>
      <c r="AJ18" t="s">
        <v>44</v>
      </c>
      <c r="AK18" t="s">
        <v>44</v>
      </c>
      <c r="AL18" t="s">
        <v>44</v>
      </c>
      <c r="AM18" t="s">
        <v>44</v>
      </c>
    </row>
    <row r="19" spans="1:39" x14ac:dyDescent="0.2">
      <c r="A19">
        <v>18</v>
      </c>
      <c r="B19">
        <v>0</v>
      </c>
      <c r="C19" t="s">
        <v>64</v>
      </c>
      <c r="D19">
        <v>9</v>
      </c>
      <c r="E19" t="s">
        <v>65</v>
      </c>
      <c r="G19">
        <v>0</v>
      </c>
      <c r="H19">
        <v>3038</v>
      </c>
      <c r="J19" t="s">
        <v>49</v>
      </c>
      <c r="K19" t="s">
        <v>50</v>
      </c>
      <c r="L19">
        <v>1</v>
      </c>
      <c r="M19" t="s">
        <v>72</v>
      </c>
      <c r="N19">
        <v>8</v>
      </c>
      <c r="O19" t="s">
        <v>73</v>
      </c>
      <c r="Q19">
        <v>0</v>
      </c>
      <c r="R19">
        <v>3200</v>
      </c>
      <c r="T19" t="s">
        <v>74</v>
      </c>
      <c r="U19" t="s">
        <v>75</v>
      </c>
      <c r="V19">
        <v>0</v>
      </c>
      <c r="W19" t="s">
        <v>44</v>
      </c>
      <c r="X19" t="s">
        <v>44</v>
      </c>
      <c r="Y19" t="s">
        <v>44</v>
      </c>
      <c r="Z19" t="s">
        <v>44</v>
      </c>
      <c r="AA19" t="s">
        <v>44</v>
      </c>
      <c r="AB19" t="s">
        <v>44</v>
      </c>
      <c r="AC19" t="s">
        <v>44</v>
      </c>
      <c r="AD19" t="s">
        <v>54</v>
      </c>
      <c r="AE19" t="s">
        <v>55</v>
      </c>
      <c r="AI19" t="s">
        <v>44</v>
      </c>
      <c r="AJ19" t="s">
        <v>44</v>
      </c>
      <c r="AK19" t="s">
        <v>44</v>
      </c>
      <c r="AL19" t="s">
        <v>44</v>
      </c>
      <c r="AM19" t="s">
        <v>44</v>
      </c>
    </row>
    <row r="20" spans="1:39" x14ac:dyDescent="0.2">
      <c r="A20">
        <v>19</v>
      </c>
      <c r="B20">
        <v>0</v>
      </c>
      <c r="C20" t="s">
        <v>76</v>
      </c>
      <c r="D20">
        <v>6</v>
      </c>
      <c r="E20" t="s">
        <v>77</v>
      </c>
      <c r="G20">
        <v>0</v>
      </c>
      <c r="H20">
        <v>3670</v>
      </c>
      <c r="J20" t="s">
        <v>62</v>
      </c>
      <c r="K20" t="s">
        <v>63</v>
      </c>
      <c r="L20">
        <v>1</v>
      </c>
      <c r="M20" t="s">
        <v>82</v>
      </c>
      <c r="N20">
        <v>21</v>
      </c>
      <c r="O20" t="s">
        <v>83</v>
      </c>
      <c r="Q20">
        <v>0</v>
      </c>
      <c r="R20">
        <v>1953</v>
      </c>
      <c r="T20" t="s">
        <v>84</v>
      </c>
      <c r="U20" t="s">
        <v>85</v>
      </c>
      <c r="V20">
        <v>0</v>
      </c>
      <c r="W20" t="s">
        <v>44</v>
      </c>
      <c r="X20" t="s">
        <v>44</v>
      </c>
      <c r="Y20" t="s">
        <v>44</v>
      </c>
      <c r="Z20" t="s">
        <v>44</v>
      </c>
      <c r="AA20" t="s">
        <v>44</v>
      </c>
      <c r="AB20" t="s">
        <v>44</v>
      </c>
      <c r="AC20" t="s">
        <v>44</v>
      </c>
      <c r="AD20" t="s">
        <v>54</v>
      </c>
      <c r="AE20" t="s">
        <v>55</v>
      </c>
      <c r="AI20" t="s">
        <v>44</v>
      </c>
      <c r="AJ20" t="s">
        <v>44</v>
      </c>
      <c r="AK20" t="s">
        <v>44</v>
      </c>
      <c r="AL20" t="s">
        <v>44</v>
      </c>
      <c r="AM20" t="s">
        <v>44</v>
      </c>
    </row>
    <row r="21" spans="1:39" x14ac:dyDescent="0.2">
      <c r="A21">
        <v>20</v>
      </c>
      <c r="B21">
        <v>0</v>
      </c>
      <c r="C21" t="s">
        <v>90</v>
      </c>
      <c r="D21">
        <v>12</v>
      </c>
      <c r="E21" t="s">
        <v>91</v>
      </c>
      <c r="G21">
        <v>0</v>
      </c>
      <c r="H21">
        <v>2536</v>
      </c>
      <c r="J21" t="s">
        <v>92</v>
      </c>
      <c r="K21" t="s">
        <v>93</v>
      </c>
      <c r="L21">
        <v>0</v>
      </c>
      <c r="M21" t="s">
        <v>102</v>
      </c>
      <c r="N21">
        <v>4</v>
      </c>
      <c r="O21" t="s">
        <v>103</v>
      </c>
      <c r="Q21">
        <v>0</v>
      </c>
      <c r="R21">
        <v>4063</v>
      </c>
      <c r="T21" t="s">
        <v>104</v>
      </c>
      <c r="U21" t="s">
        <v>105</v>
      </c>
      <c r="V21">
        <v>1</v>
      </c>
      <c r="W21" t="s">
        <v>44</v>
      </c>
      <c r="X21" t="s">
        <v>44</v>
      </c>
      <c r="Y21" t="s">
        <v>44</v>
      </c>
      <c r="Z21" t="s">
        <v>44</v>
      </c>
      <c r="AA21" t="s">
        <v>44</v>
      </c>
      <c r="AB21" t="s">
        <v>44</v>
      </c>
      <c r="AC21" t="s">
        <v>44</v>
      </c>
      <c r="AD21" t="s">
        <v>54</v>
      </c>
      <c r="AE21" t="s">
        <v>55</v>
      </c>
      <c r="AI21" t="s">
        <v>44</v>
      </c>
      <c r="AJ21" t="s">
        <v>44</v>
      </c>
      <c r="AK21" t="s">
        <v>44</v>
      </c>
      <c r="AL21" t="s">
        <v>44</v>
      </c>
      <c r="AM21" t="s">
        <v>44</v>
      </c>
    </row>
    <row r="22" spans="1:39" x14ac:dyDescent="0.2">
      <c r="A22">
        <v>21</v>
      </c>
      <c r="B22">
        <v>0</v>
      </c>
      <c r="C22" t="s">
        <v>106</v>
      </c>
      <c r="D22">
        <v>3</v>
      </c>
      <c r="E22" t="s">
        <v>107</v>
      </c>
      <c r="G22">
        <v>0</v>
      </c>
      <c r="H22">
        <v>4257</v>
      </c>
      <c r="J22" t="s">
        <v>104</v>
      </c>
      <c r="K22" t="s">
        <v>105</v>
      </c>
      <c r="L22">
        <v>1</v>
      </c>
      <c r="M22" t="s">
        <v>112</v>
      </c>
      <c r="N22">
        <v>13</v>
      </c>
      <c r="O22" t="s">
        <v>113</v>
      </c>
      <c r="Q22">
        <v>0</v>
      </c>
      <c r="R22">
        <v>2153</v>
      </c>
      <c r="T22" t="s">
        <v>92</v>
      </c>
      <c r="U22" t="s">
        <v>93</v>
      </c>
      <c r="V22">
        <v>0</v>
      </c>
      <c r="W22" t="s">
        <v>44</v>
      </c>
      <c r="X22" t="s">
        <v>44</v>
      </c>
      <c r="Y22" t="s">
        <v>44</v>
      </c>
      <c r="Z22" t="s">
        <v>44</v>
      </c>
      <c r="AA22" t="s">
        <v>44</v>
      </c>
      <c r="AB22" t="s">
        <v>44</v>
      </c>
      <c r="AC22" t="s">
        <v>44</v>
      </c>
      <c r="AD22" t="s">
        <v>54</v>
      </c>
      <c r="AE22" t="s">
        <v>55</v>
      </c>
      <c r="AI22" t="s">
        <v>44</v>
      </c>
      <c r="AJ22" t="s">
        <v>44</v>
      </c>
      <c r="AK22" t="s">
        <v>44</v>
      </c>
      <c r="AL22" t="s">
        <v>44</v>
      </c>
      <c r="AM22" t="s">
        <v>44</v>
      </c>
    </row>
    <row r="23" spans="1:39" x14ac:dyDescent="0.2">
      <c r="A23">
        <v>22</v>
      </c>
      <c r="B23">
        <v>0</v>
      </c>
      <c r="C23" t="s">
        <v>114</v>
      </c>
      <c r="D23">
        <v>11</v>
      </c>
      <c r="E23" t="s">
        <v>115</v>
      </c>
      <c r="G23">
        <v>0</v>
      </c>
      <c r="H23">
        <v>2642</v>
      </c>
      <c r="J23" t="s">
        <v>74</v>
      </c>
      <c r="K23" t="s">
        <v>75</v>
      </c>
      <c r="L23">
        <v>0</v>
      </c>
      <c r="M23" t="s">
        <v>120</v>
      </c>
      <c r="N23">
        <v>88</v>
      </c>
      <c r="O23" t="s">
        <v>121</v>
      </c>
      <c r="Q23">
        <v>0</v>
      </c>
      <c r="R23">
        <v>3459</v>
      </c>
      <c r="T23" t="s">
        <v>122</v>
      </c>
      <c r="U23" t="s">
        <v>123</v>
      </c>
      <c r="V23">
        <v>1</v>
      </c>
      <c r="W23" t="s">
        <v>44</v>
      </c>
      <c r="X23" t="s">
        <v>44</v>
      </c>
      <c r="Y23" t="s">
        <v>44</v>
      </c>
      <c r="Z23" t="s">
        <v>44</v>
      </c>
      <c r="AA23" t="s">
        <v>44</v>
      </c>
      <c r="AB23" t="s">
        <v>44</v>
      </c>
      <c r="AC23" t="s">
        <v>44</v>
      </c>
      <c r="AD23" t="s">
        <v>54</v>
      </c>
      <c r="AE23" t="s">
        <v>55</v>
      </c>
      <c r="AI23" t="s">
        <v>44</v>
      </c>
      <c r="AJ23" t="s">
        <v>44</v>
      </c>
      <c r="AK23" t="s">
        <v>44</v>
      </c>
      <c r="AL23" t="s">
        <v>44</v>
      </c>
      <c r="AM23" t="s">
        <v>44</v>
      </c>
    </row>
    <row r="24" spans="1:39" x14ac:dyDescent="0.2">
      <c r="A24">
        <v>23</v>
      </c>
      <c r="B24">
        <v>0</v>
      </c>
      <c r="C24" t="s">
        <v>124</v>
      </c>
      <c r="D24">
        <v>7</v>
      </c>
      <c r="E24" t="s">
        <v>125</v>
      </c>
      <c r="G24">
        <v>0</v>
      </c>
      <c r="H24">
        <v>3094</v>
      </c>
      <c r="J24" t="s">
        <v>104</v>
      </c>
      <c r="K24" t="s">
        <v>105</v>
      </c>
      <c r="L24">
        <v>0</v>
      </c>
      <c r="M24" t="s">
        <v>130</v>
      </c>
      <c r="N24">
        <v>10</v>
      </c>
      <c r="O24" t="s">
        <v>131</v>
      </c>
      <c r="Q24">
        <v>0</v>
      </c>
      <c r="R24">
        <v>2532</v>
      </c>
      <c r="T24" t="s">
        <v>132</v>
      </c>
      <c r="U24" t="s">
        <v>133</v>
      </c>
      <c r="V24">
        <v>1</v>
      </c>
      <c r="W24" t="s">
        <v>44</v>
      </c>
      <c r="X24" t="s">
        <v>44</v>
      </c>
      <c r="Y24" t="s">
        <v>44</v>
      </c>
      <c r="Z24" t="s">
        <v>44</v>
      </c>
      <c r="AA24" t="s">
        <v>44</v>
      </c>
      <c r="AB24" t="s">
        <v>44</v>
      </c>
      <c r="AC24" t="s">
        <v>44</v>
      </c>
      <c r="AD24" t="s">
        <v>54</v>
      </c>
      <c r="AE24" t="s">
        <v>55</v>
      </c>
      <c r="AI24" t="s">
        <v>44</v>
      </c>
      <c r="AJ24" t="s">
        <v>44</v>
      </c>
      <c r="AK24" t="s">
        <v>44</v>
      </c>
      <c r="AL24" t="s">
        <v>44</v>
      </c>
      <c r="AM24" t="s">
        <v>44</v>
      </c>
    </row>
    <row r="25" spans="1:39" x14ac:dyDescent="0.2">
      <c r="A25">
        <v>24</v>
      </c>
      <c r="B25">
        <v>0</v>
      </c>
      <c r="C25" t="s">
        <v>134</v>
      </c>
      <c r="D25">
        <v>14</v>
      </c>
      <c r="E25" t="s">
        <v>135</v>
      </c>
      <c r="G25">
        <v>0</v>
      </c>
      <c r="H25">
        <v>2505</v>
      </c>
      <c r="J25" t="s">
        <v>74</v>
      </c>
      <c r="K25" t="s">
        <v>75</v>
      </c>
      <c r="L25">
        <v>0</v>
      </c>
      <c r="M25" t="s">
        <v>138</v>
      </c>
      <c r="N25">
        <v>2</v>
      </c>
      <c r="O25" t="s">
        <v>139</v>
      </c>
      <c r="Q25">
        <v>0</v>
      </c>
      <c r="R25">
        <v>4197</v>
      </c>
      <c r="T25" t="s">
        <v>84</v>
      </c>
      <c r="U25" t="s">
        <v>85</v>
      </c>
      <c r="V25">
        <v>1</v>
      </c>
      <c r="W25" t="s">
        <v>44</v>
      </c>
      <c r="X25" t="s">
        <v>44</v>
      </c>
      <c r="Y25" t="s">
        <v>44</v>
      </c>
      <c r="Z25" t="s">
        <v>44</v>
      </c>
      <c r="AA25" t="s">
        <v>44</v>
      </c>
      <c r="AB25" t="s">
        <v>44</v>
      </c>
      <c r="AC25" t="s">
        <v>44</v>
      </c>
      <c r="AD25" t="s">
        <v>54</v>
      </c>
      <c r="AE25" t="s">
        <v>55</v>
      </c>
      <c r="AI25" t="s">
        <v>44</v>
      </c>
      <c r="AJ25" t="s">
        <v>44</v>
      </c>
      <c r="AK25" t="s">
        <v>44</v>
      </c>
      <c r="AL25" t="s">
        <v>44</v>
      </c>
      <c r="AM25" t="s">
        <v>44</v>
      </c>
    </row>
    <row r="26" spans="1:39" x14ac:dyDescent="0.2">
      <c r="A26">
        <v>25</v>
      </c>
      <c r="B26">
        <v>0</v>
      </c>
      <c r="C26" t="s">
        <v>47</v>
      </c>
      <c r="D26">
        <v>1</v>
      </c>
      <c r="E26" t="s">
        <v>48</v>
      </c>
      <c r="G26">
        <v>0</v>
      </c>
      <c r="H26">
        <v>4195</v>
      </c>
      <c r="J26" t="s">
        <v>49</v>
      </c>
      <c r="K26" t="s">
        <v>50</v>
      </c>
      <c r="L26">
        <v>1</v>
      </c>
      <c r="M26" t="s">
        <v>64</v>
      </c>
      <c r="N26">
        <v>9</v>
      </c>
      <c r="O26" t="s">
        <v>65</v>
      </c>
      <c r="Q26">
        <v>0</v>
      </c>
      <c r="R26">
        <v>3038</v>
      </c>
      <c r="T26" t="s">
        <v>49</v>
      </c>
      <c r="U26" t="s">
        <v>50</v>
      </c>
      <c r="V26">
        <v>0</v>
      </c>
      <c r="W26" t="s">
        <v>44</v>
      </c>
      <c r="X26" t="s">
        <v>44</v>
      </c>
      <c r="Y26" t="s">
        <v>44</v>
      </c>
      <c r="Z26" t="s">
        <v>44</v>
      </c>
      <c r="AA26" t="s">
        <v>44</v>
      </c>
      <c r="AB26" t="s">
        <v>44</v>
      </c>
      <c r="AC26" t="s">
        <v>44</v>
      </c>
      <c r="AD26" t="s">
        <v>54</v>
      </c>
      <c r="AE26" t="s">
        <v>55</v>
      </c>
      <c r="AI26" t="s">
        <v>44</v>
      </c>
      <c r="AJ26" t="s">
        <v>44</v>
      </c>
      <c r="AK26" t="s">
        <v>44</v>
      </c>
      <c r="AL26" t="s">
        <v>44</v>
      </c>
      <c r="AM26" t="s">
        <v>44</v>
      </c>
    </row>
    <row r="27" spans="1:39" x14ac:dyDescent="0.2">
      <c r="A27">
        <v>26</v>
      </c>
      <c r="B27">
        <v>0</v>
      </c>
      <c r="C27" t="s">
        <v>76</v>
      </c>
      <c r="D27">
        <v>6</v>
      </c>
      <c r="E27" t="s">
        <v>77</v>
      </c>
      <c r="G27">
        <v>0</v>
      </c>
      <c r="H27">
        <v>3670</v>
      </c>
      <c r="J27" t="s">
        <v>62</v>
      </c>
      <c r="K27" t="s">
        <v>63</v>
      </c>
      <c r="L27">
        <v>0</v>
      </c>
      <c r="M27" t="s">
        <v>102</v>
      </c>
      <c r="N27">
        <v>4</v>
      </c>
      <c r="O27" t="s">
        <v>103</v>
      </c>
      <c r="Q27">
        <v>0</v>
      </c>
      <c r="R27">
        <v>4063</v>
      </c>
      <c r="T27" t="s">
        <v>104</v>
      </c>
      <c r="U27" t="s">
        <v>105</v>
      </c>
      <c r="V27">
        <v>1</v>
      </c>
      <c r="W27" t="s">
        <v>44</v>
      </c>
      <c r="X27" t="s">
        <v>44</v>
      </c>
      <c r="Y27" t="s">
        <v>44</v>
      </c>
      <c r="Z27" t="s">
        <v>44</v>
      </c>
      <c r="AA27" t="s">
        <v>44</v>
      </c>
      <c r="AB27" t="s">
        <v>44</v>
      </c>
      <c r="AC27" t="s">
        <v>44</v>
      </c>
      <c r="AD27" t="s">
        <v>54</v>
      </c>
      <c r="AE27" t="s">
        <v>55</v>
      </c>
      <c r="AI27" t="s">
        <v>44</v>
      </c>
      <c r="AJ27" t="s">
        <v>44</v>
      </c>
      <c r="AK27" t="s">
        <v>44</v>
      </c>
      <c r="AL27" t="s">
        <v>44</v>
      </c>
      <c r="AM27" t="s">
        <v>44</v>
      </c>
    </row>
    <row r="28" spans="1:39" x14ac:dyDescent="0.2">
      <c r="A28">
        <v>27</v>
      </c>
      <c r="B28">
        <v>0</v>
      </c>
      <c r="C28" t="s">
        <v>106</v>
      </c>
      <c r="D28">
        <v>3</v>
      </c>
      <c r="E28" t="s">
        <v>107</v>
      </c>
      <c r="G28">
        <v>0</v>
      </c>
      <c r="H28">
        <v>4257</v>
      </c>
      <c r="J28" t="s">
        <v>104</v>
      </c>
      <c r="K28" t="s">
        <v>105</v>
      </c>
      <c r="L28">
        <v>1</v>
      </c>
      <c r="M28" t="s">
        <v>120</v>
      </c>
      <c r="N28">
        <v>88</v>
      </c>
      <c r="O28" t="s">
        <v>121</v>
      </c>
      <c r="Q28">
        <v>0</v>
      </c>
      <c r="R28">
        <v>3459</v>
      </c>
      <c r="T28" t="s">
        <v>122</v>
      </c>
      <c r="U28" t="s">
        <v>123</v>
      </c>
      <c r="V28">
        <v>0</v>
      </c>
      <c r="W28" t="s">
        <v>44</v>
      </c>
      <c r="X28" t="s">
        <v>44</v>
      </c>
      <c r="Y28" t="s">
        <v>44</v>
      </c>
      <c r="Z28" t="s">
        <v>44</v>
      </c>
      <c r="AA28" t="s">
        <v>44</v>
      </c>
      <c r="AB28" t="s">
        <v>44</v>
      </c>
      <c r="AC28" t="s">
        <v>44</v>
      </c>
      <c r="AD28" t="s">
        <v>54</v>
      </c>
      <c r="AE28" t="s">
        <v>55</v>
      </c>
      <c r="AI28" t="s">
        <v>44</v>
      </c>
      <c r="AJ28" t="s">
        <v>44</v>
      </c>
      <c r="AK28" t="s">
        <v>44</v>
      </c>
      <c r="AL28" t="s">
        <v>44</v>
      </c>
      <c r="AM28" t="s">
        <v>44</v>
      </c>
    </row>
    <row r="29" spans="1:39" x14ac:dyDescent="0.2">
      <c r="A29">
        <v>28</v>
      </c>
      <c r="B29">
        <v>0</v>
      </c>
      <c r="C29" t="s">
        <v>130</v>
      </c>
      <c r="D29">
        <v>10</v>
      </c>
      <c r="E29" t="s">
        <v>131</v>
      </c>
      <c r="G29">
        <v>0</v>
      </c>
      <c r="H29">
        <v>2532</v>
      </c>
      <c r="J29" t="s">
        <v>132</v>
      </c>
      <c r="K29" t="s">
        <v>133</v>
      </c>
      <c r="L29">
        <v>0</v>
      </c>
      <c r="M29" t="s">
        <v>138</v>
      </c>
      <c r="N29">
        <v>2</v>
      </c>
      <c r="O29" t="s">
        <v>139</v>
      </c>
      <c r="Q29">
        <v>0</v>
      </c>
      <c r="R29">
        <v>4197</v>
      </c>
      <c r="T29" t="s">
        <v>84</v>
      </c>
      <c r="U29" t="s">
        <v>85</v>
      </c>
      <c r="V29">
        <v>1</v>
      </c>
      <c r="W29" t="s">
        <v>44</v>
      </c>
      <c r="X29" t="s">
        <v>44</v>
      </c>
      <c r="Y29" t="s">
        <v>44</v>
      </c>
      <c r="Z29" t="s">
        <v>44</v>
      </c>
      <c r="AA29" t="s">
        <v>44</v>
      </c>
      <c r="AB29" t="s">
        <v>44</v>
      </c>
      <c r="AC29" t="s">
        <v>44</v>
      </c>
      <c r="AD29" t="s">
        <v>54</v>
      </c>
      <c r="AE29" t="s">
        <v>55</v>
      </c>
      <c r="AI29" t="s">
        <v>44</v>
      </c>
      <c r="AJ29" t="s">
        <v>44</v>
      </c>
      <c r="AK29" t="s">
        <v>44</v>
      </c>
      <c r="AL29" t="s">
        <v>44</v>
      </c>
      <c r="AM29" t="s">
        <v>44</v>
      </c>
    </row>
    <row r="30" spans="1:39" x14ac:dyDescent="0.2">
      <c r="A30">
        <v>29</v>
      </c>
      <c r="B30">
        <v>0</v>
      </c>
      <c r="C30" t="s">
        <v>47</v>
      </c>
      <c r="D30">
        <v>1</v>
      </c>
      <c r="E30" t="s">
        <v>48</v>
      </c>
      <c r="G30">
        <v>0</v>
      </c>
      <c r="H30">
        <v>4195</v>
      </c>
      <c r="J30" t="s">
        <v>49</v>
      </c>
      <c r="K30" t="s">
        <v>50</v>
      </c>
      <c r="L30">
        <v>0</v>
      </c>
      <c r="M30" t="s">
        <v>102</v>
      </c>
      <c r="N30">
        <v>4</v>
      </c>
      <c r="O30" t="s">
        <v>103</v>
      </c>
      <c r="Q30">
        <v>0</v>
      </c>
      <c r="R30">
        <v>4063</v>
      </c>
      <c r="T30" t="s">
        <v>104</v>
      </c>
      <c r="U30" t="s">
        <v>105</v>
      </c>
      <c r="V30">
        <v>1</v>
      </c>
      <c r="W30" t="s">
        <v>44</v>
      </c>
      <c r="X30" t="s">
        <v>44</v>
      </c>
      <c r="Y30" t="s">
        <v>44</v>
      </c>
      <c r="Z30" t="s">
        <v>44</v>
      </c>
      <c r="AA30" t="s">
        <v>44</v>
      </c>
      <c r="AB30" t="s">
        <v>44</v>
      </c>
      <c r="AC30" t="s">
        <v>44</v>
      </c>
      <c r="AD30" t="s">
        <v>54</v>
      </c>
      <c r="AE30" t="s">
        <v>55</v>
      </c>
      <c r="AI30" t="s">
        <v>44</v>
      </c>
      <c r="AJ30" t="s">
        <v>44</v>
      </c>
      <c r="AK30" t="s">
        <v>44</v>
      </c>
      <c r="AL30" t="s">
        <v>44</v>
      </c>
      <c r="AM30" t="s">
        <v>44</v>
      </c>
    </row>
    <row r="31" spans="1:39" x14ac:dyDescent="0.2">
      <c r="A31">
        <v>30</v>
      </c>
      <c r="B31">
        <v>0</v>
      </c>
      <c r="C31" t="s">
        <v>106</v>
      </c>
      <c r="D31">
        <v>3</v>
      </c>
      <c r="E31" t="s">
        <v>107</v>
      </c>
      <c r="G31">
        <v>0</v>
      </c>
      <c r="H31">
        <v>4257</v>
      </c>
      <c r="J31" t="s">
        <v>104</v>
      </c>
      <c r="K31" t="s">
        <v>105</v>
      </c>
      <c r="L31">
        <v>0</v>
      </c>
      <c r="M31" t="s">
        <v>138</v>
      </c>
      <c r="N31">
        <v>2</v>
      </c>
      <c r="O31" t="s">
        <v>139</v>
      </c>
      <c r="Q31">
        <v>0</v>
      </c>
      <c r="R31">
        <v>4197</v>
      </c>
      <c r="T31" t="s">
        <v>84</v>
      </c>
      <c r="U31" t="s">
        <v>85</v>
      </c>
      <c r="V31">
        <v>1</v>
      </c>
      <c r="W31" t="s">
        <v>44</v>
      </c>
      <c r="X31" t="s">
        <v>44</v>
      </c>
      <c r="Y31" t="s">
        <v>44</v>
      </c>
      <c r="Z31" t="s">
        <v>44</v>
      </c>
      <c r="AA31" t="s">
        <v>44</v>
      </c>
      <c r="AB31" t="s">
        <v>44</v>
      </c>
      <c r="AC31" t="s">
        <v>44</v>
      </c>
      <c r="AD31" t="s">
        <v>54</v>
      </c>
      <c r="AE31" t="s">
        <v>55</v>
      </c>
      <c r="AI31" t="s">
        <v>44</v>
      </c>
      <c r="AJ31" t="s">
        <v>44</v>
      </c>
      <c r="AK31" t="s">
        <v>44</v>
      </c>
      <c r="AL31" t="s">
        <v>44</v>
      </c>
      <c r="AM31" t="s">
        <v>44</v>
      </c>
    </row>
    <row r="32" spans="1:39" x14ac:dyDescent="0.2">
      <c r="A32">
        <v>31</v>
      </c>
      <c r="B32">
        <v>0</v>
      </c>
      <c r="C32" t="s">
        <v>102</v>
      </c>
      <c r="D32">
        <v>4</v>
      </c>
      <c r="E32" t="s">
        <v>103</v>
      </c>
      <c r="G32">
        <v>0</v>
      </c>
      <c r="H32">
        <v>4063</v>
      </c>
      <c r="J32" t="s">
        <v>104</v>
      </c>
      <c r="K32" t="s">
        <v>105</v>
      </c>
      <c r="L32">
        <v>0</v>
      </c>
      <c r="M32" t="s">
        <v>138</v>
      </c>
      <c r="N32">
        <v>2</v>
      </c>
      <c r="O32" t="s">
        <v>139</v>
      </c>
      <c r="Q32">
        <v>0</v>
      </c>
      <c r="R32">
        <v>4197</v>
      </c>
      <c r="T32" t="s">
        <v>84</v>
      </c>
      <c r="U32" t="s">
        <v>85</v>
      </c>
      <c r="V32">
        <v>1</v>
      </c>
      <c r="W32" t="s">
        <v>44</v>
      </c>
      <c r="X32" t="s">
        <v>44</v>
      </c>
      <c r="Y32" t="s">
        <v>44</v>
      </c>
      <c r="Z32" t="s">
        <v>44</v>
      </c>
      <c r="AA32" t="s">
        <v>44</v>
      </c>
      <c r="AB32" t="s">
        <v>44</v>
      </c>
      <c r="AC32" t="s">
        <v>44</v>
      </c>
      <c r="AD32" t="s">
        <v>54</v>
      </c>
      <c r="AE32" t="s">
        <v>55</v>
      </c>
      <c r="AI32" t="s">
        <v>44</v>
      </c>
      <c r="AJ32" t="s">
        <v>44</v>
      </c>
      <c r="AK32" t="s">
        <v>44</v>
      </c>
      <c r="AL32" t="s">
        <v>44</v>
      </c>
      <c r="AM32" t="s">
        <v>44</v>
      </c>
    </row>
  </sheetData>
  <phoneticPr fontId="16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3" sqref="B3"/>
    </sheetView>
  </sheetViews>
  <sheetFormatPr baseColWidth="10" defaultRowHeight="12.75" x14ac:dyDescent="0.2"/>
  <cols>
    <col min="2" max="2" width="23.140625" bestFit="1" customWidth="1"/>
  </cols>
  <sheetData>
    <row r="1" spans="1:2" x14ac:dyDescent="0.2">
      <c r="A1" t="s">
        <v>0</v>
      </c>
    </row>
    <row r="2" spans="1:2" x14ac:dyDescent="0.2">
      <c r="A2" t="s">
        <v>1</v>
      </c>
      <c r="B2" s="76">
        <v>46179</v>
      </c>
    </row>
  </sheetData>
  <sheetProtection sheet="1" objects="1" scenarios="1"/>
  <phoneticPr fontId="16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Y245"/>
  <sheetViews>
    <sheetView showGridLines="0" tabSelected="1" zoomScale="80" zoomScaleNormal="100" workbookViewId="0">
      <pane ySplit="3" topLeftCell="A4" activePane="bottomLeft" state="frozen"/>
      <selection pane="bottomLeft"/>
    </sheetView>
  </sheetViews>
  <sheetFormatPr baseColWidth="10" defaultColWidth="10.28515625" defaultRowHeight="15.75" x14ac:dyDescent="0.25"/>
  <cols>
    <col min="1" max="1" width="3.7109375" style="4" customWidth="1"/>
    <col min="2" max="2" width="4.7109375" style="28" customWidth="1"/>
    <col min="3" max="4" width="3.7109375" style="28" customWidth="1"/>
    <col min="5" max="5" width="3.7109375" style="39" customWidth="1"/>
    <col min="6" max="7" width="3.7109375" style="28" customWidth="1"/>
    <col min="8" max="8" width="3.7109375" style="39" customWidth="1"/>
    <col min="9" max="9" width="3.7109375" style="28" customWidth="1"/>
    <col min="10" max="10" width="4.7109375" style="1" customWidth="1"/>
    <col min="11" max="12" width="3.7109375" style="28" customWidth="1"/>
    <col min="13" max="13" width="3.7109375" style="39" customWidth="1"/>
    <col min="14" max="15" width="3.7109375" style="28" customWidth="1"/>
    <col min="16" max="16" width="3.7109375" style="39" customWidth="1"/>
    <col min="17" max="17" width="3.7109375" style="28" customWidth="1"/>
    <col min="18" max="18" width="4.7109375" style="1" customWidth="1"/>
    <col min="19" max="20" width="3.7109375" style="28" customWidth="1"/>
    <col min="21" max="21" width="3.7109375" style="39" customWidth="1"/>
    <col min="22" max="23" width="3.7109375" style="28" customWidth="1"/>
    <col min="24" max="24" width="3.7109375" style="39" customWidth="1"/>
    <col min="25" max="25" width="3.7109375" style="28" customWidth="1"/>
    <col min="26" max="26" width="4.7109375" style="1" customWidth="1"/>
    <col min="27" max="28" width="3.7109375" style="28" customWidth="1"/>
    <col min="29" max="29" width="3.7109375" style="39" customWidth="1"/>
    <col min="30" max="31" width="3.7109375" style="28" customWidth="1"/>
    <col min="32" max="32" width="3.7109375" style="39" customWidth="1"/>
    <col min="33" max="33" width="3.7109375" style="28" customWidth="1"/>
    <col min="34" max="34" width="4.7109375" style="1" customWidth="1"/>
    <col min="35" max="36" width="3.7109375" style="28" customWidth="1"/>
    <col min="37" max="37" width="3.7109375" style="39" customWidth="1"/>
    <col min="38" max="39" width="3.7109375" style="28" customWidth="1"/>
    <col min="40" max="40" width="3.7109375" style="39" customWidth="1"/>
    <col min="41" max="41" width="3.7109375" style="28" customWidth="1"/>
    <col min="42" max="42" width="4.7109375" style="28" customWidth="1"/>
    <col min="43" max="49" width="3.7109375" style="28" customWidth="1"/>
    <col min="50" max="50" width="4.42578125" style="1" customWidth="1"/>
    <col min="51" max="51" width="17.85546875" style="28" customWidth="1"/>
    <col min="52" max="52" width="10.28515625" style="28" customWidth="1"/>
    <col min="53" max="16384" width="10.28515625" style="28"/>
  </cols>
  <sheetData>
    <row r="1" spans="1:50" s="2" customFormat="1" x14ac:dyDescent="0.25">
      <c r="A1" s="4"/>
      <c r="B1" s="47"/>
      <c r="C1" s="48"/>
      <c r="D1" s="48"/>
      <c r="E1" s="48"/>
      <c r="F1" s="48"/>
      <c r="G1" s="48"/>
      <c r="H1" s="48"/>
      <c r="I1" s="49"/>
      <c r="J1" s="47"/>
      <c r="K1" s="48"/>
      <c r="L1" s="48"/>
      <c r="M1" s="48"/>
      <c r="N1" s="48"/>
      <c r="O1" s="48"/>
      <c r="P1" s="48"/>
      <c r="Q1" s="49"/>
      <c r="R1" s="47"/>
      <c r="S1" s="48"/>
      <c r="T1" s="48"/>
      <c r="U1" s="48"/>
      <c r="V1" s="48"/>
      <c r="W1" s="48"/>
      <c r="X1" s="48"/>
      <c r="Y1" s="49"/>
      <c r="Z1" s="47"/>
      <c r="AA1" s="48"/>
      <c r="AB1" s="48"/>
      <c r="AC1" s="48"/>
      <c r="AD1" s="48"/>
      <c r="AE1" s="48"/>
      <c r="AF1" s="48"/>
      <c r="AG1" s="49"/>
      <c r="AH1" s="47"/>
      <c r="AI1" s="48"/>
      <c r="AJ1" s="48"/>
      <c r="AK1" s="48"/>
      <c r="AL1" s="48"/>
      <c r="AM1" s="48"/>
      <c r="AN1" s="48"/>
      <c r="AO1" s="49"/>
      <c r="AP1" s="4"/>
      <c r="AQ1" s="4"/>
      <c r="AR1" s="4"/>
      <c r="AS1" s="4"/>
      <c r="AT1" s="4"/>
      <c r="AU1" s="4"/>
      <c r="AV1" s="4"/>
      <c r="AW1" s="4"/>
    </row>
    <row r="2" spans="1:50" s="1" customFormat="1" x14ac:dyDescent="0.25">
      <c r="A2" s="4"/>
      <c r="B2" s="3" t="s">
        <v>2</v>
      </c>
      <c r="C2" s="3"/>
      <c r="D2" s="3"/>
      <c r="E2" s="3"/>
      <c r="F2" s="3"/>
      <c r="G2" s="3"/>
      <c r="H2" s="3"/>
      <c r="I2" s="3"/>
      <c r="J2" s="3" t="s">
        <v>3</v>
      </c>
      <c r="K2" s="3"/>
      <c r="L2" s="3"/>
      <c r="M2" s="3"/>
      <c r="N2" s="3"/>
      <c r="O2" s="3"/>
      <c r="P2" s="3"/>
      <c r="Q2" s="3"/>
      <c r="R2" s="3" t="s">
        <v>4</v>
      </c>
      <c r="S2" s="3"/>
      <c r="T2" s="3"/>
      <c r="U2" s="3"/>
      <c r="V2" s="3"/>
      <c r="W2" s="3"/>
      <c r="X2" s="3"/>
      <c r="Y2" s="3"/>
      <c r="Z2" s="3" t="s">
        <v>5</v>
      </c>
      <c r="AA2" s="3"/>
      <c r="AB2" s="3"/>
      <c r="AC2" s="3"/>
      <c r="AD2" s="3"/>
      <c r="AE2" s="3"/>
      <c r="AF2" s="3"/>
      <c r="AG2" s="3"/>
      <c r="AH2" s="3" t="s">
        <v>6</v>
      </c>
      <c r="AI2" s="3"/>
      <c r="AJ2" s="3"/>
      <c r="AK2" s="3"/>
      <c r="AL2" s="3"/>
      <c r="AM2" s="3"/>
      <c r="AN2" s="3"/>
      <c r="AO2" s="3"/>
      <c r="AP2" s="4"/>
      <c r="AQ2" s="4"/>
      <c r="AR2" s="4"/>
      <c r="AS2" s="4"/>
      <c r="AT2" s="4"/>
      <c r="AU2" s="4"/>
      <c r="AV2" s="4"/>
      <c r="AW2" s="4"/>
    </row>
    <row r="3" spans="1:50" s="6" customFormat="1" ht="12" customHeight="1" x14ac:dyDescent="0.2">
      <c r="A3" s="36"/>
      <c r="B3" s="50"/>
      <c r="C3" s="50"/>
      <c r="D3" s="50"/>
      <c r="E3" s="51"/>
      <c r="F3" s="50"/>
      <c r="G3" s="50"/>
      <c r="H3" s="51"/>
      <c r="I3" s="50"/>
      <c r="J3" s="50"/>
      <c r="K3" s="50"/>
      <c r="L3" s="50"/>
      <c r="M3" s="51"/>
      <c r="N3" s="50"/>
      <c r="O3" s="50"/>
      <c r="P3" s="51"/>
      <c r="Q3" s="50"/>
      <c r="R3" s="50"/>
      <c r="S3" s="50"/>
      <c r="T3" s="50"/>
      <c r="U3" s="51"/>
      <c r="V3" s="50"/>
      <c r="W3" s="50"/>
      <c r="X3" s="51"/>
      <c r="Y3" s="50"/>
      <c r="Z3" s="50"/>
      <c r="AA3" s="50"/>
      <c r="AB3" s="50"/>
      <c r="AC3" s="51"/>
      <c r="AD3" s="50"/>
      <c r="AE3" s="50"/>
      <c r="AF3" s="51"/>
      <c r="AG3" s="50"/>
      <c r="AH3" s="50"/>
      <c r="AI3" s="50"/>
      <c r="AJ3" s="50"/>
      <c r="AK3" s="51"/>
      <c r="AL3" s="50"/>
      <c r="AM3" s="50"/>
      <c r="AN3" s="51"/>
      <c r="AO3" s="50"/>
      <c r="AP3" s="7"/>
      <c r="AQ3" s="7"/>
      <c r="AR3" s="7"/>
      <c r="AS3" s="7"/>
      <c r="AT3" s="7"/>
      <c r="AU3" s="7"/>
      <c r="AV3" s="7"/>
      <c r="AW3" s="7"/>
      <c r="AX3" s="5"/>
    </row>
    <row r="4" spans="1:50" s="6" customFormat="1" ht="12" customHeight="1" x14ac:dyDescent="0.2">
      <c r="A4" s="36"/>
      <c r="B4" s="7"/>
      <c r="C4" s="5"/>
      <c r="D4" s="5"/>
      <c r="E4" s="36"/>
      <c r="F4" s="5"/>
      <c r="G4" s="5"/>
      <c r="H4" s="36"/>
      <c r="I4" s="5"/>
      <c r="J4" s="5"/>
      <c r="M4" s="38"/>
      <c r="P4" s="38"/>
      <c r="R4" s="5"/>
      <c r="U4" s="38"/>
      <c r="X4" s="38"/>
      <c r="Z4" s="5"/>
      <c r="AC4" s="38"/>
      <c r="AF4" s="38"/>
      <c r="AH4" s="5"/>
      <c r="AK4" s="38"/>
      <c r="AN4" s="38"/>
      <c r="AX4" s="5"/>
    </row>
    <row r="5" spans="1:50" s="6" customFormat="1" ht="12" customHeight="1" x14ac:dyDescent="0.2">
      <c r="A5" s="77">
        <v>1</v>
      </c>
      <c r="B5" s="73">
        <f>IF(VLOOKUP(B7,NP,4,FALSE)=0,"",VLOOKUP(B7,NP,4,FALSE))</f>
        <v>1</v>
      </c>
      <c r="C5" s="8" t="str">
        <f>IF(B5="","",CONCATENATE(VLOOKUP(B7,NP,5,FALSE),"  ",VLOOKUP(B7,NP,6,FALSE)))</f>
        <v xml:space="preserve">1-MASCETTI.A/2-GENIAUT.R  </v>
      </c>
      <c r="D5" s="8"/>
      <c r="E5" s="34"/>
      <c r="F5" s="8"/>
      <c r="G5" s="8"/>
      <c r="H5" s="34"/>
      <c r="I5" s="8"/>
      <c r="J5" s="5"/>
      <c r="M5" s="38"/>
      <c r="P5" s="38"/>
      <c r="R5" s="5"/>
      <c r="U5" s="38"/>
      <c r="X5" s="38"/>
      <c r="Z5" s="5"/>
      <c r="AC5" s="38"/>
      <c r="AF5" s="38"/>
      <c r="AH5" s="5"/>
      <c r="AK5" s="38"/>
      <c r="AN5" s="38"/>
      <c r="AX5" s="5"/>
    </row>
    <row r="6" spans="1:50" s="6" customFormat="1" ht="12" customHeight="1" x14ac:dyDescent="0.2">
      <c r="A6" s="36"/>
      <c r="B6" s="46" t="str">
        <f>IF(OR(B5="",VLOOKUP(B7,NP,10,FALSE)=0),"",IF(LEN(VLOOKUP(B7,NP,10,FALSE))=7,VLOOKUP(B7,NP,10,FALSE),VLOOKUP(B7,NP,10,FALSE)))</f>
        <v>08910861</v>
      </c>
      <c r="C6" s="9" t="str">
        <f>IF(B5="","",CONCATENATE(VLOOKUP(B7,NP,8,FALSE)," pts - ",VLOOKUP(B7,NP,11,FALSE)))</f>
        <v>4195 pts - IGNY T.T.</v>
      </c>
      <c r="D6" s="9"/>
      <c r="E6" s="37"/>
      <c r="F6" s="9"/>
      <c r="G6" s="9"/>
      <c r="H6" s="37"/>
      <c r="I6" s="9"/>
      <c r="J6" s="52">
        <v>1</v>
      </c>
      <c r="M6" s="38"/>
      <c r="P6" s="38"/>
      <c r="R6" s="5"/>
      <c r="U6" s="38"/>
      <c r="X6" s="38"/>
      <c r="Z6" s="5"/>
      <c r="AC6" s="38"/>
      <c r="AF6" s="38"/>
      <c r="AH6" s="5"/>
      <c r="AK6" s="38"/>
      <c r="AN6" s="38"/>
      <c r="AX6" s="5"/>
    </row>
    <row r="7" spans="1:50" s="6" customFormat="1" ht="12" customHeight="1" x14ac:dyDescent="0.2">
      <c r="A7" s="36"/>
      <c r="B7" s="74">
        <v>1</v>
      </c>
      <c r="C7" s="53" t="s">
        <v>7</v>
      </c>
      <c r="D7" s="53"/>
      <c r="E7" s="54" t="str">
        <f>IF(VLOOKUP(B7,NP,32,FALSE)="","",IF(VLOOKUP(B7,NP,32,FALSE)=0,"",VLOOKUP(B7,NP,32,FALSE)))</f>
        <v/>
      </c>
      <c r="F7" s="55" t="str">
        <f>IF(VLOOKUP(B7,NP,33,FALSE)="","",IF(VLOOKUP(B7,NP,34,FALSE)=2,"",VLOOKUP(B7,NP,34,FALSE)))</f>
        <v/>
      </c>
      <c r="G7" s="55"/>
      <c r="H7" s="56" t="str">
        <f>IF(VLOOKUP(B7,NP,33,FALSE)="","",IF(VLOOKUP(B7,NP,33,FALSE)=0,"",VLOOKUP(B7,NP,33,FALSE)))</f>
        <v/>
      </c>
      <c r="I7" s="57"/>
      <c r="J7" s="11">
        <f>IF(VLOOKUP(J10,NP,4,FALSE)=0,"",VLOOKUP(J10,NP,4,FALSE))</f>
        <v>1</v>
      </c>
      <c r="K7" s="8" t="str">
        <f>IF(J7="","",CONCATENATE(VLOOKUP(J10,NP,5,FALSE),"  ",VLOOKUP(J10,NP,6,FALSE)))</f>
        <v xml:space="preserve">1-MASCETTI.A/2-GENIAUT.R  </v>
      </c>
      <c r="L7" s="8"/>
      <c r="M7" s="34"/>
      <c r="N7" s="8"/>
      <c r="O7" s="8"/>
      <c r="P7" s="34"/>
      <c r="Q7" s="8"/>
      <c r="R7" s="5"/>
      <c r="U7" s="38"/>
      <c r="X7" s="38"/>
      <c r="Z7" s="5"/>
      <c r="AC7" s="38"/>
      <c r="AF7" s="38"/>
      <c r="AH7" s="12"/>
      <c r="AI7" s="58"/>
      <c r="AJ7" s="30"/>
      <c r="AK7" s="42"/>
      <c r="AL7" s="30"/>
      <c r="AM7" s="30"/>
      <c r="AN7" s="42"/>
      <c r="AO7" s="58"/>
      <c r="AP7" s="30"/>
      <c r="AQ7" s="30"/>
      <c r="AR7" s="30"/>
      <c r="AS7" s="59"/>
      <c r="AT7" s="59"/>
      <c r="AU7" s="59"/>
      <c r="AV7" s="59"/>
      <c r="AW7" s="60"/>
      <c r="AX7" s="5"/>
    </row>
    <row r="8" spans="1:50" s="6" customFormat="1" ht="12" customHeight="1" x14ac:dyDescent="0.2">
      <c r="A8" s="36"/>
      <c r="B8" s="75"/>
      <c r="E8" s="38"/>
      <c r="H8" s="38"/>
      <c r="J8" s="13"/>
      <c r="K8" s="14" t="str">
        <f>IF(J7="","",CONCATENATE(VLOOKUP(J10,NP,8,FALSE)," pts - ",VLOOKUP(J10,NP,11,FALSE)))</f>
        <v>4195 pts - IGNY T.T.</v>
      </c>
      <c r="L8" s="14"/>
      <c r="M8" s="40"/>
      <c r="N8" s="14"/>
      <c r="O8" s="14"/>
      <c r="P8" s="40"/>
      <c r="Q8" s="15"/>
      <c r="R8" s="10"/>
      <c r="U8" s="38"/>
      <c r="X8" s="38"/>
      <c r="Z8" s="5"/>
      <c r="AC8" s="38"/>
      <c r="AF8" s="38"/>
      <c r="AH8" s="16" t="s">
        <v>1</v>
      </c>
      <c r="AI8" s="61"/>
      <c r="AJ8" s="31"/>
      <c r="AK8" s="43"/>
      <c r="AL8" s="83">
        <f>IF('Liste des parties'!$AH$3&lt;10000,'Date Tournoi'!$B$2,'Liste des parties'!$AH$3)</f>
        <v>46179</v>
      </c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4"/>
      <c r="AX8" s="5"/>
    </row>
    <row r="9" spans="1:50" s="6" customFormat="1" ht="12" customHeight="1" x14ac:dyDescent="0.2">
      <c r="A9" s="81">
        <v>2</v>
      </c>
      <c r="B9" s="73" t="str">
        <f>IF(VLOOKUP(B7,NP,14,FALSE)=0,"",VLOOKUP(B7,NP,14,FALSE))</f>
        <v/>
      </c>
      <c r="C9" s="8" t="str">
        <f>IF(B9="","",CONCATENATE(VLOOKUP(B7,NP,15,FALSE),"  ",VLOOKUP(B7,NP,16,FALSE)))</f>
        <v/>
      </c>
      <c r="D9" s="8"/>
      <c r="E9" s="34"/>
      <c r="F9" s="8"/>
      <c r="G9" s="8"/>
      <c r="H9" s="34"/>
      <c r="I9" s="8"/>
      <c r="J9" s="10"/>
      <c r="K9" s="9" t="str">
        <f>IF(J7="","",CONCATENATE(IF(VLOOKUP(B7,NP,23,FALSE)="","",IF(VLOOKUP(B7,NP,12,FALSE)=1,VLOOKUP(B7,NP,23,FALSE),-VLOOKUP(B7,NP,23,FALSE))),IF(VLOOKUP(B7,NP,24,FALSE)="","",CONCATENATE(" / ",IF(VLOOKUP(B7,NP,12,FALSE)=1,VLOOKUP(B7,NP,24,FALSE),-VLOOKUP(B7,NP,24,FALSE)))),IF(VLOOKUP(B7,NP,25,FALSE)="","",CONCATENATE(" / ",IF(VLOOKUP(B7,NP,12,FALSE)=1,VLOOKUP(B7,NP,25,FALSE),-VLOOKUP(B7,NP,25,FALSE)))),IF(VLOOKUP(B7,NP,26,FALSE)="","",CONCATENATE(" / ",IF(VLOOKUP(B7,NP,12,FALSE)=1,VLOOKUP(B7,NP,26,FALSE),-VLOOKUP(B7,NP,26,FALSE)))),IF(VLOOKUP(B7,NP,27,FALSE)="","",CONCATENATE(" / ",IF(VLOOKUP(B7,NP,12,FALSE)=1,VLOOKUP(B7,NP,27,FALSE),-VLOOKUP(B7,NP,27,FALSE)))),IF(VLOOKUP(B7,NP,28)="","",CONCATENATE(" / ",IF(VLOOKUP(B7,NP,12)=1,VLOOKUP(B7,NP,28),-VLOOKUP(B7,NP,28)))),IF(VLOOKUP(B7,NP,29)="","",CONCATENATE(" / ",IF(VLOOKUP(B7,NP,12)=1,VLOOKUP(B7,NP,29),-VLOOKUP(B7,NP,29))))))</f>
        <v/>
      </c>
      <c r="L9" s="9"/>
      <c r="M9" s="37"/>
      <c r="N9" s="9"/>
      <c r="O9" s="9"/>
      <c r="P9" s="37"/>
      <c r="Q9" s="17"/>
      <c r="R9" s="52">
        <v>1</v>
      </c>
      <c r="U9" s="38"/>
      <c r="X9" s="38"/>
      <c r="Z9" s="5"/>
      <c r="AC9" s="38"/>
      <c r="AF9" s="38"/>
      <c r="AH9" s="13"/>
      <c r="AI9" s="61"/>
      <c r="AJ9" s="31"/>
      <c r="AK9" s="62"/>
      <c r="AL9" s="63"/>
      <c r="AM9" s="63"/>
      <c r="AN9" s="62"/>
      <c r="AO9" s="64"/>
      <c r="AP9" s="65"/>
      <c r="AQ9" s="65"/>
      <c r="AR9" s="65"/>
      <c r="AS9" s="66"/>
      <c r="AT9" s="66"/>
      <c r="AU9" s="66"/>
      <c r="AV9" s="66"/>
      <c r="AW9" s="67"/>
      <c r="AX9" s="5"/>
    </row>
    <row r="10" spans="1:50" s="6" customFormat="1" ht="12" customHeight="1" x14ac:dyDescent="0.2">
      <c r="A10" s="36"/>
      <c r="B10" s="46" t="str">
        <f>IF(OR(B9="",VLOOKUP(B7,NP,20,FALSE)=0),"",IF(LEN(VLOOKUP(B7,NP,20,FALSE))=7,VLOOKUP(B7,NP,20,FALSE),VLOOKUP(B7,NP,20,FALSE)))</f>
        <v/>
      </c>
      <c r="C10" s="9" t="str">
        <f>IF(B9="","",CONCATENATE(VLOOKUP(B7,NP,18,FALSE)," pts - ",VLOOKUP(B7,NP,21,FALSE)))</f>
        <v/>
      </c>
      <c r="D10" s="9"/>
      <c r="E10" s="37"/>
      <c r="F10" s="9"/>
      <c r="G10" s="9"/>
      <c r="H10" s="37"/>
      <c r="I10" s="9"/>
      <c r="J10" s="68">
        <v>17</v>
      </c>
      <c r="K10" s="53" t="s">
        <v>7</v>
      </c>
      <c r="L10" s="53"/>
      <c r="M10" s="54" t="str">
        <f>IF(VLOOKUP(J10,NP,32,FALSE)="","",IF(VLOOKUP(J10,NP,32,FALSE)=0,"",VLOOKUP(J10,NP,32,FALSE)))</f>
        <v/>
      </c>
      <c r="N10" s="55" t="str">
        <f>IF(VLOOKUP(J10,NP,33,FALSE)="","",IF(VLOOKUP(J10,NP,34,FALSE)=2,"",VLOOKUP(J10,NP,34,FALSE)))</f>
        <v/>
      </c>
      <c r="O10" s="55"/>
      <c r="P10" s="56" t="str">
        <f>IF(VLOOKUP(J10,NP,33,FALSE)="","",IF(VLOOKUP(J10,NP,33,FALSE)=0,"",VLOOKUP(J10,NP,33,FALSE)))</f>
        <v/>
      </c>
      <c r="Q10" s="57"/>
      <c r="R10" s="11">
        <f>IF(VLOOKUP(R16,NP,4,FALSE)=0,"",VLOOKUP(R16,NP,4,FALSE))</f>
        <v>1</v>
      </c>
      <c r="S10" s="8" t="str">
        <f>IF(R10="","",CONCATENATE(VLOOKUP(R16,NP,5,FALSE),"  ",VLOOKUP(R16,NP,6,FALSE)))</f>
        <v xml:space="preserve">1-MASCETTI.A/2-GENIAUT.R  </v>
      </c>
      <c r="T10" s="8"/>
      <c r="U10" s="34"/>
      <c r="V10" s="8"/>
      <c r="W10" s="8"/>
      <c r="X10" s="34"/>
      <c r="Y10" s="8"/>
      <c r="Z10" s="5"/>
      <c r="AC10" s="38"/>
      <c r="AF10" s="38"/>
      <c r="AH10" s="32" t="s">
        <v>8</v>
      </c>
      <c r="AI10" s="61"/>
      <c r="AJ10" s="31"/>
      <c r="AK10" s="62"/>
      <c r="AL10" s="85" t="str">
        <f>'Liste des parties'!$AD$2</f>
        <v>Doubles91-26</v>
      </c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6"/>
      <c r="AX10" s="5"/>
    </row>
    <row r="11" spans="1:50" s="6" customFormat="1" ht="12" customHeight="1" x14ac:dyDescent="0.2">
      <c r="A11" s="81">
        <f>A5+2</f>
        <v>3</v>
      </c>
      <c r="B11" s="73">
        <f>IF(VLOOKUP(B13,NP,4,FALSE)=0,"",VLOOKUP(B13,NP,4,FALSE))</f>
        <v>16</v>
      </c>
      <c r="C11" s="8" t="str">
        <f>IF(B11="","",CONCATENATE(VLOOKUP(B13,NP,5,FALSE),"  ",VLOOKUP(B13,NP,6,FALSE)))</f>
        <v xml:space="preserve">31-DAVOINE.R/32-DEMULIERE.T  </v>
      </c>
      <c r="D11" s="8"/>
      <c r="E11" s="34"/>
      <c r="F11" s="8"/>
      <c r="G11" s="8"/>
      <c r="H11" s="34"/>
      <c r="I11" s="8"/>
      <c r="J11" s="5"/>
      <c r="M11" s="38"/>
      <c r="P11" s="38"/>
      <c r="R11" s="13"/>
      <c r="S11" s="14" t="str">
        <f>IF(R10="","",CONCATENATE(VLOOKUP(R16,NP,8,FALSE)," pts - ",VLOOKUP(R16,NP,11,FALSE)))</f>
        <v>4195 pts - IGNY T.T.</v>
      </c>
      <c r="T11" s="14"/>
      <c r="U11" s="40"/>
      <c r="V11" s="14"/>
      <c r="W11" s="14"/>
      <c r="X11" s="40"/>
      <c r="Y11" s="15"/>
      <c r="Z11" s="10"/>
      <c r="AC11" s="38"/>
      <c r="AF11" s="38"/>
      <c r="AH11" s="16"/>
      <c r="AI11" s="61"/>
      <c r="AJ11" s="31"/>
      <c r="AK11" s="44"/>
      <c r="AL11" s="31"/>
      <c r="AM11" s="31"/>
      <c r="AN11" s="44"/>
      <c r="AO11" s="64"/>
      <c r="AP11" s="31"/>
      <c r="AQ11" s="31"/>
      <c r="AR11" s="31"/>
      <c r="AS11" s="63"/>
      <c r="AT11" s="63"/>
      <c r="AU11" s="63"/>
      <c r="AV11" s="63"/>
      <c r="AW11" s="67"/>
      <c r="AX11" s="5"/>
    </row>
    <row r="12" spans="1:50" s="6" customFormat="1" ht="12" customHeight="1" x14ac:dyDescent="0.2">
      <c r="A12" s="36"/>
      <c r="B12" s="46" t="str">
        <f>IF(OR(B11="",VLOOKUP(B13,NP,10,FALSE)=0),"",IF(LEN(VLOOKUP(B13,NP,10,FALSE))=7,VLOOKUP(B13,NP,10,FALSE),VLOOKUP(B13,NP,10,FALSE)))</f>
        <v>08911206</v>
      </c>
      <c r="C12" s="9" t="str">
        <f>IF(B11="","",CONCATENATE(VLOOKUP(B13,NP,8,FALSE)," pts - ",VLOOKUP(B13,NP,11,FALSE)))</f>
        <v>2384 pts - TU VERRIERES TT</v>
      </c>
      <c r="D12" s="9"/>
      <c r="E12" s="37"/>
      <c r="F12" s="9"/>
      <c r="G12" s="9"/>
      <c r="H12" s="37"/>
      <c r="I12" s="9"/>
      <c r="J12" s="10"/>
      <c r="M12" s="38"/>
      <c r="P12" s="38"/>
      <c r="R12" s="10"/>
      <c r="S12" s="9" t="str">
        <f>IF(R10="","",CONCATENATE(IF(VLOOKUP(J10,NP,23,FALSE)="","",IF(VLOOKUP(J10,NP,12,FALSE)=1,VLOOKUP(J10,NP,23,FALSE),-VLOOKUP(J10,NP,23,FALSE))),IF(VLOOKUP(J10,NP,24,FALSE)="","",CONCATENATE(" / ",IF(VLOOKUP(J10,NP,12,FALSE)=1,VLOOKUP(J10,NP,24,FALSE),-VLOOKUP(J10,NP,24,FALSE)))),IF(VLOOKUP(J10,NP,25,FALSE)="","",CONCATENATE(" / ",IF(VLOOKUP(J10,NP,12,FALSE)=1,VLOOKUP(J10,NP,25,FALSE),-VLOOKUP(J10,NP,25,FALSE)))),IF(VLOOKUP(J10,NP,26,FALSE)="","",CONCATENATE(" / ",IF(VLOOKUP(J10,NP,12,FALSE)=1,VLOOKUP(J10,NP,26,FALSE),-VLOOKUP(J10,NP,26,FALSE)))),IF(VLOOKUP(J10,NP,27,FALSE)="","",CONCATENATE(" / ",IF(VLOOKUP(J10,NP,12,FALSE)=1,VLOOKUP(J10,NP,27,FALSE),-VLOOKUP(J10,NP,27,FALSE)))),IF(VLOOKUP(J10,NP,28)="","",CONCATENATE(" / ",IF(VLOOKUP(J10,NP,12)=1,VLOOKUP(J10,NP,28),-VLOOKUP(J10,NP,28)))),IF(VLOOKUP(J10,NP,29)="","",CONCATENATE(" / ",IF(VLOOKUP(J10,NP,12)=1,VLOOKUP(J10,NP,29),-VLOOKUP(J10,NP,29))))))</f>
        <v/>
      </c>
      <c r="T12" s="9"/>
      <c r="U12" s="37"/>
      <c r="V12" s="9"/>
      <c r="W12" s="9"/>
      <c r="X12" s="37"/>
      <c r="Y12" s="9"/>
      <c r="Z12" s="10"/>
      <c r="AC12" s="38"/>
      <c r="AF12" s="38"/>
      <c r="AH12" s="16" t="s">
        <v>9</v>
      </c>
      <c r="AI12" s="64"/>
      <c r="AJ12" s="65"/>
      <c r="AK12" s="69"/>
      <c r="AL12" s="87" t="str">
        <f>'Liste des parties'!$AE$2</f>
        <v>Double Messieurs 91-26 - T1 - GR1</v>
      </c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8"/>
      <c r="AX12" s="5"/>
    </row>
    <row r="13" spans="1:50" s="6" customFormat="1" ht="12" customHeight="1" x14ac:dyDescent="0.2">
      <c r="A13" s="36"/>
      <c r="B13" s="74">
        <v>2</v>
      </c>
      <c r="C13" s="53" t="s">
        <v>7</v>
      </c>
      <c r="D13" s="53"/>
      <c r="E13" s="54" t="str">
        <f>IF(VLOOKUP(B13,NP,32,FALSE)="","",IF(VLOOKUP(B13,NP,32,FALSE)=0,"",VLOOKUP(B13,NP,32,FALSE)))</f>
        <v/>
      </c>
      <c r="F13" s="55" t="str">
        <f>IF(VLOOKUP(B13,NP,33,FALSE)="","",IF(VLOOKUP(B13,NP,34,FALSE)=2,"",VLOOKUP(B13,NP,34,FALSE)))</f>
        <v/>
      </c>
      <c r="G13" s="55"/>
      <c r="H13" s="56" t="str">
        <f>IF(VLOOKUP(B13,NP,33,FALSE)="","",IF(VLOOKUP(B13,NP,33,FALSE)=0,"",VLOOKUP(B13,NP,33,FALSE)))</f>
        <v/>
      </c>
      <c r="I13" s="57"/>
      <c r="J13" s="11">
        <f>IF(VLOOKUP(J10,NP,14,FALSE)=0,"",VLOOKUP(J10,NP,14,FALSE))</f>
        <v>15</v>
      </c>
      <c r="K13" s="8" t="str">
        <f>IF(J13="","",CONCATENATE(VLOOKUP(J10,NP,15,FALSE),"  ",VLOOKUP(J10,NP,16,FALSE)))</f>
        <v xml:space="preserve">29-BITTOUN.M/30-BADEROT.R  </v>
      </c>
      <c r="L13" s="8"/>
      <c r="M13" s="34"/>
      <c r="N13" s="8"/>
      <c r="O13" s="8"/>
      <c r="P13" s="34"/>
      <c r="Q13" s="18"/>
      <c r="R13" s="10"/>
      <c r="U13" s="38"/>
      <c r="X13" s="38"/>
      <c r="Y13" s="19"/>
      <c r="Z13" s="5"/>
      <c r="AC13" s="38"/>
      <c r="AF13" s="38"/>
      <c r="AH13" s="20"/>
      <c r="AI13" s="70"/>
      <c r="AJ13" s="33"/>
      <c r="AK13" s="45"/>
      <c r="AL13" s="33"/>
      <c r="AM13" s="33"/>
      <c r="AN13" s="45"/>
      <c r="AO13" s="70"/>
      <c r="AP13" s="33"/>
      <c r="AQ13" s="33"/>
      <c r="AR13" s="33"/>
      <c r="AS13" s="71"/>
      <c r="AT13" s="71"/>
      <c r="AU13" s="71"/>
      <c r="AV13" s="71"/>
      <c r="AW13" s="72"/>
      <c r="AX13" s="5"/>
    </row>
    <row r="14" spans="1:50" s="6" customFormat="1" ht="12" customHeight="1" x14ac:dyDescent="0.2">
      <c r="A14" s="36"/>
      <c r="B14" s="75"/>
      <c r="E14" s="38"/>
      <c r="H14" s="38"/>
      <c r="J14" s="52">
        <v>4</v>
      </c>
      <c r="K14" s="14" t="str">
        <f>IF(J13="","",CONCATENATE(VLOOKUP(J10,NP,18,FALSE)," pts - ",VLOOKUP(J10,NP,21,FALSE)))</f>
        <v>2414 pts - DUCKS DE BONDOUFLE</v>
      </c>
      <c r="L14" s="14"/>
      <c r="M14" s="40"/>
      <c r="N14" s="14"/>
      <c r="O14" s="14"/>
      <c r="P14" s="40"/>
      <c r="Q14" s="14"/>
      <c r="R14" s="5"/>
      <c r="U14" s="38"/>
      <c r="X14" s="38"/>
      <c r="Y14" s="19"/>
      <c r="Z14" s="5"/>
      <c r="AC14" s="38"/>
      <c r="AF14" s="38"/>
      <c r="AH14" s="5"/>
      <c r="AK14" s="38"/>
      <c r="AN14" s="38"/>
      <c r="AX14" s="5"/>
    </row>
    <row r="15" spans="1:50" s="6" customFormat="1" ht="12" customHeight="1" x14ac:dyDescent="0.2">
      <c r="A15" s="80">
        <f>A9+2</f>
        <v>4</v>
      </c>
      <c r="B15" s="73">
        <f>IF(VLOOKUP(B13,NP,14,FALSE)=0,"",VLOOKUP(B13,NP,14,FALSE))</f>
        <v>15</v>
      </c>
      <c r="C15" s="8" t="str">
        <f>IF(B15="","",CONCATENATE(VLOOKUP(B13,NP,15,FALSE),"  ",VLOOKUP(B13,NP,16,FALSE)))</f>
        <v xml:space="preserve">29-BITTOUN.M/30-BADEROT.R  </v>
      </c>
      <c r="D15" s="8"/>
      <c r="E15" s="34"/>
      <c r="F15" s="8"/>
      <c r="G15" s="8"/>
      <c r="H15" s="34"/>
      <c r="I15" s="8"/>
      <c r="J15" s="10"/>
      <c r="K15" s="9" t="str">
        <f>IF(J13="","",CONCATENATE(IF(VLOOKUP(B13,NP,23,FALSE)="","",IF(VLOOKUP(B13,NP,12,FALSE)=1,VLOOKUP(B13,NP,23,FALSE),-VLOOKUP(B13,NP,23,FALSE))),IF(VLOOKUP(B13,NP,24,FALSE)="","",CONCATENATE(" / ",IF(VLOOKUP(B13,NP,12,FALSE)=1,VLOOKUP(B13,NP,24,FALSE),-VLOOKUP(B13,NP,24,FALSE)))),IF(VLOOKUP(B13,NP,25,FALSE)="","",CONCATENATE(" / ",IF(VLOOKUP(B13,NP,12,FALSE)=1,VLOOKUP(B13,NP,25,FALSE),-VLOOKUP(B13,NP,25,FALSE)))),IF(VLOOKUP(B13,NP,26,FALSE)="","",CONCATENATE(" / ",IF(VLOOKUP(B13,NP,12,FALSE)=1,VLOOKUP(B13,NP,26,FALSE),-VLOOKUP(B13,NP,26,FALSE)))),IF(VLOOKUP(B13,NP,27,FALSE)="","",CONCATENATE(" / ",IF(VLOOKUP(B13,NP,12,FALSE)=1,VLOOKUP(B13,NP,27,FALSE),-VLOOKUP(B13,NP,27,FALSE)))),IF(VLOOKUP(B13,NP,28)="","",CONCATENATE(" / ",IF(VLOOKUP(B13,NP,12)=1,VLOOKUP(B13,NP,28),-VLOOKUP(B13,NP,28)))),IF(VLOOKUP(B13,NP,29)="","",CONCATENATE(" / ",IF(VLOOKUP(B13,NP,12)=1,VLOOKUP(B13,NP,29),-VLOOKUP(B13,NP,29))))))</f>
        <v/>
      </c>
      <c r="L15" s="9"/>
      <c r="M15" s="37"/>
      <c r="N15" s="9"/>
      <c r="O15" s="9"/>
      <c r="P15" s="37"/>
      <c r="Q15" s="9"/>
      <c r="R15" s="5"/>
      <c r="U15" s="38"/>
      <c r="X15" s="38"/>
      <c r="Y15" s="19"/>
      <c r="Z15" s="52">
        <v>1</v>
      </c>
      <c r="AC15" s="38"/>
      <c r="AF15" s="38"/>
      <c r="AH15" s="5"/>
      <c r="AK15" s="38"/>
      <c r="AN15" s="38"/>
      <c r="AX15" s="5"/>
    </row>
    <row r="16" spans="1:50" s="6" customFormat="1" ht="12" customHeight="1" x14ac:dyDescent="0.2">
      <c r="A16" s="36"/>
      <c r="B16" s="46" t="str">
        <f>IF(OR(B15="",VLOOKUP(B13,NP,20,FALSE)=0),"",IF(LEN(VLOOKUP(B13,NP,20,FALSE))=7,VLOOKUP(B13,NP,20,FALSE),VLOOKUP(B13,NP,20,FALSE)))</f>
        <v>08910667</v>
      </c>
      <c r="C16" s="9" t="str">
        <f>IF(B15="","",CONCATENATE(VLOOKUP(B13,NP,18,FALSE)," pts - ",VLOOKUP(B13,NP,21,FALSE)))</f>
        <v>2414 pts - DUCKS DE BONDOUFLE</v>
      </c>
      <c r="D16" s="9"/>
      <c r="E16" s="37"/>
      <c r="F16" s="9"/>
      <c r="G16" s="9"/>
      <c r="H16" s="37"/>
      <c r="I16" s="9"/>
      <c r="J16" s="5"/>
      <c r="M16" s="38"/>
      <c r="P16" s="38"/>
      <c r="R16" s="68">
        <v>25</v>
      </c>
      <c r="S16" s="53" t="s">
        <v>7</v>
      </c>
      <c r="T16" s="53"/>
      <c r="U16" s="54" t="str">
        <f>IF(VLOOKUP(R16,NP,32,FALSE)="","",IF(VLOOKUP(R16,NP,32,FALSE)=0,"",VLOOKUP(R16,NP,32,FALSE)))</f>
        <v/>
      </c>
      <c r="V16" s="55" t="str">
        <f>IF(VLOOKUP(R16,NP,33,FALSE)="","",IF(VLOOKUP(R16,NP,34,FALSE)=2,"",VLOOKUP(R16,NP,34,FALSE)))</f>
        <v/>
      </c>
      <c r="W16" s="55"/>
      <c r="X16" s="56" t="str">
        <f>IF(VLOOKUP(R16,NP,33,FALSE)="","",IF(VLOOKUP(R16,NP,33,FALSE)=0,"",VLOOKUP(R16,NP,33,FALSE)))</f>
        <v/>
      </c>
      <c r="Y16" s="57"/>
      <c r="Z16" s="11">
        <f>IF(VLOOKUP(Z28,NP,4,FALSE)=0,"",VLOOKUP(Z28,NP,4,FALSE))</f>
        <v>1</v>
      </c>
      <c r="AA16" s="8" t="str">
        <f>IF(Z16="","",CONCATENATE(VLOOKUP(Z28,NP,5,FALSE),"  ",VLOOKUP(Z28,NP,6,FALSE)))</f>
        <v xml:space="preserve">1-MASCETTI.A/2-GENIAUT.R  </v>
      </c>
      <c r="AB16" s="8"/>
      <c r="AC16" s="34"/>
      <c r="AD16" s="8"/>
      <c r="AE16" s="8"/>
      <c r="AF16" s="34"/>
      <c r="AG16" s="8"/>
      <c r="AH16" s="5"/>
      <c r="AK16" s="38"/>
      <c r="AN16" s="38"/>
      <c r="AX16" s="5"/>
    </row>
    <row r="17" spans="1:50" s="6" customFormat="1" ht="12" customHeight="1" x14ac:dyDescent="0.2">
      <c r="A17" s="80">
        <f>A11+2</f>
        <v>5</v>
      </c>
      <c r="B17" s="73">
        <f>IF(VLOOKUP(B19,NP,4,FALSE)=0,"",VLOOKUP(B19,NP,4,FALSE))</f>
        <v>9</v>
      </c>
      <c r="C17" s="8" t="str">
        <f>IF(B17="","",CONCATENATE(VLOOKUP(B19,NP,5,FALSE),"  ",VLOOKUP(B19,NP,6,FALSE)))</f>
        <v xml:space="preserve">17-GARCIA.S/18-CORTES.N  </v>
      </c>
      <c r="D17" s="8"/>
      <c r="E17" s="34"/>
      <c r="F17" s="8"/>
      <c r="G17" s="8"/>
      <c r="H17" s="34"/>
      <c r="I17" s="8"/>
      <c r="J17" s="5"/>
      <c r="M17" s="38"/>
      <c r="P17" s="38"/>
      <c r="R17" s="5"/>
      <c r="U17" s="38"/>
      <c r="X17" s="38"/>
      <c r="Y17" s="19"/>
      <c r="Z17" s="13"/>
      <c r="AA17" s="14" t="str">
        <f>IF(Z16="","",CONCATENATE(VLOOKUP(Z28,NP,8,FALSE)," pts - ",VLOOKUP(Z28,NP,11,FALSE)))</f>
        <v>4195 pts - IGNY T.T.</v>
      </c>
      <c r="AB17" s="14"/>
      <c r="AC17" s="40"/>
      <c r="AD17" s="14"/>
      <c r="AE17" s="14"/>
      <c r="AF17" s="40"/>
      <c r="AG17" s="15"/>
      <c r="AH17" s="10"/>
      <c r="AK17" s="38"/>
      <c r="AN17" s="38"/>
      <c r="AX17" s="5"/>
    </row>
    <row r="18" spans="1:50" s="6" customFormat="1" ht="12" customHeight="1" x14ac:dyDescent="0.2">
      <c r="A18" s="36"/>
      <c r="B18" s="46" t="str">
        <f>IF(OR(B17="",VLOOKUP(B19,NP,10,FALSE)=0),"",IF(LEN(VLOOKUP(B19,NP,10,FALSE))=7,VLOOKUP(B19,NP,10,FALSE),VLOOKUP(B19,NP,10,FALSE)))</f>
        <v>08910861</v>
      </c>
      <c r="C18" s="9" t="str">
        <f>IF(B17="","",CONCATENATE(VLOOKUP(B19,NP,8,FALSE)," pts - ",VLOOKUP(B19,NP,11,FALSE)))</f>
        <v>3038 pts - IGNY T.T.</v>
      </c>
      <c r="D18" s="9"/>
      <c r="E18" s="37"/>
      <c r="F18" s="9"/>
      <c r="G18" s="9"/>
      <c r="H18" s="37"/>
      <c r="I18" s="9"/>
      <c r="J18" s="52">
        <v>5</v>
      </c>
      <c r="M18" s="38"/>
      <c r="P18" s="38"/>
      <c r="R18" s="5"/>
      <c r="U18" s="38"/>
      <c r="X18" s="38"/>
      <c r="Y18" s="19"/>
      <c r="Z18" s="10"/>
      <c r="AA18" s="9" t="str">
        <f>IF(Z16="","",CONCATENATE(IF(VLOOKUP(R16,NP,23,FALSE)="","",IF(VLOOKUP(R16,NP,12,FALSE)=1,VLOOKUP(R16,NP,23,FALSE),-VLOOKUP(R16,NP,23,FALSE))),IF(VLOOKUP(R16,NP,24,FALSE)="","",CONCATENATE(" / ",IF(VLOOKUP(R16,NP,12,FALSE)=1,VLOOKUP(R16,NP,24,FALSE),-VLOOKUP(R16,NP,24,FALSE)))),IF(VLOOKUP(R16,NP,25,FALSE)="","",CONCATENATE(" / ",IF(VLOOKUP(R16,NP,12,FALSE)=1,VLOOKUP(R16,NP,25,FALSE),-VLOOKUP(R16,NP,25,FALSE)))),IF(VLOOKUP(R16,NP,26,FALSE)="","",CONCATENATE(" / ",IF(VLOOKUP(R16,NP,12,FALSE)=1,VLOOKUP(R16,NP,26,FALSE),-VLOOKUP(R16,NP,26,FALSE)))),IF(VLOOKUP(R16,NP,27,FALSE)="","",CONCATENATE(" / ",IF(VLOOKUP(R16,NP,12,FALSE)=1,VLOOKUP(R16,NP,27,FALSE),-VLOOKUP(R16,NP,27,FALSE)))),IF(VLOOKUP(R16,NP,28)="","",CONCATENATE(" / ",IF(VLOOKUP(R16,NP,12)=1,VLOOKUP(R16,NP,28),-VLOOKUP(R16,NP,28)))),IF(VLOOKUP(R16,NP,29)="","",CONCATENATE(" / ",IF(VLOOKUP(R16,NP,12)=1,VLOOKUP(R16,NP,29),-VLOOKUP(R16,NP,29))))))</f>
        <v/>
      </c>
      <c r="AB18" s="9"/>
      <c r="AC18" s="37"/>
      <c r="AD18" s="9"/>
      <c r="AE18" s="9"/>
      <c r="AF18" s="37"/>
      <c r="AG18" s="9"/>
      <c r="AH18" s="10"/>
      <c r="AK18" s="38"/>
      <c r="AN18" s="38"/>
      <c r="AX18" s="5"/>
    </row>
    <row r="19" spans="1:50" s="6" customFormat="1" ht="12" customHeight="1" x14ac:dyDescent="0.2">
      <c r="A19" s="36"/>
      <c r="B19" s="74">
        <v>3</v>
      </c>
      <c r="C19" s="53" t="s">
        <v>7</v>
      </c>
      <c r="D19" s="53"/>
      <c r="E19" s="54" t="str">
        <f>IF(VLOOKUP(B19,NP,32,FALSE)="","",IF(VLOOKUP(B19,NP,32,FALSE)=0,"",VLOOKUP(B19,NP,32,FALSE)))</f>
        <v/>
      </c>
      <c r="F19" s="55" t="str">
        <f>IF(VLOOKUP(B19,NP,33,FALSE)="","",IF(VLOOKUP(B19,NP,34,FALSE)=2,"",VLOOKUP(B19,NP,34,FALSE)))</f>
        <v/>
      </c>
      <c r="G19" s="55"/>
      <c r="H19" s="56" t="str">
        <f>IF(VLOOKUP(B19,NP,33,FALSE)="","",IF(VLOOKUP(B19,NP,33,FALSE)=0,"",VLOOKUP(B19,NP,33,FALSE)))</f>
        <v/>
      </c>
      <c r="I19" s="57"/>
      <c r="J19" s="11">
        <f>IF(VLOOKUP(J22,NP,4,FALSE)=0,"",VLOOKUP(J22,NP,4,FALSE))</f>
        <v>9</v>
      </c>
      <c r="K19" s="8" t="str">
        <f>IF(J19="","",CONCATENATE(VLOOKUP(J22,NP,5,FALSE),"  ",VLOOKUP(J22,NP,6,FALSE)))</f>
        <v xml:space="preserve">17-GARCIA.S/18-CORTES.N  </v>
      </c>
      <c r="L19" s="8"/>
      <c r="M19" s="34"/>
      <c r="N19" s="8"/>
      <c r="O19" s="8"/>
      <c r="P19" s="34"/>
      <c r="Q19" s="8"/>
      <c r="R19" s="5"/>
      <c r="U19" s="38"/>
      <c r="X19" s="38"/>
      <c r="Y19" s="19"/>
      <c r="Z19" s="5"/>
      <c r="AC19" s="38"/>
      <c r="AF19" s="38"/>
      <c r="AG19" s="19"/>
      <c r="AH19" s="5"/>
      <c r="AK19" s="38"/>
      <c r="AN19" s="38"/>
      <c r="AX19" s="5"/>
    </row>
    <row r="20" spans="1:50" s="6" customFormat="1" ht="12" customHeight="1" x14ac:dyDescent="0.2">
      <c r="A20" s="36"/>
      <c r="B20" s="75"/>
      <c r="E20" s="38"/>
      <c r="H20" s="38"/>
      <c r="J20" s="13"/>
      <c r="K20" s="14" t="str">
        <f>IF(J19="","",CONCATENATE(VLOOKUP(J22,NP,8,FALSE)," pts - ",VLOOKUP(J22,NP,11,FALSE)))</f>
        <v>3038 pts - IGNY T.T.</v>
      </c>
      <c r="L20" s="14"/>
      <c r="M20" s="40"/>
      <c r="N20" s="14"/>
      <c r="O20" s="14"/>
      <c r="P20" s="40"/>
      <c r="Q20" s="15"/>
      <c r="R20" s="10"/>
      <c r="U20" s="38"/>
      <c r="X20" s="38"/>
      <c r="Y20" s="19"/>
      <c r="Z20" s="5"/>
      <c r="AC20" s="38"/>
      <c r="AF20" s="38"/>
      <c r="AG20" s="19"/>
      <c r="AH20" s="5"/>
      <c r="AK20" s="38"/>
      <c r="AN20" s="38"/>
      <c r="AX20" s="5"/>
    </row>
    <row r="21" spans="1:50" s="6" customFormat="1" ht="12" customHeight="1" x14ac:dyDescent="0.2">
      <c r="A21" s="81">
        <f>A15+2</f>
        <v>6</v>
      </c>
      <c r="B21" s="73">
        <f>IF(VLOOKUP(B19,NP,14,FALSE)=0,"",VLOOKUP(B19,NP,14,FALSE))</f>
        <v>33</v>
      </c>
      <c r="C21" s="8" t="str">
        <f>IF(B21="","",CONCATENATE(VLOOKUP(B19,NP,15,FALSE),"  ",VLOOKUP(B19,NP,16,FALSE)))</f>
        <v xml:space="preserve">67-LAACHIR.A/68-LAACHIR.H  </v>
      </c>
      <c r="D21" s="8"/>
      <c r="E21" s="34"/>
      <c r="F21" s="8"/>
      <c r="G21" s="8"/>
      <c r="H21" s="34"/>
      <c r="I21" s="8"/>
      <c r="J21" s="10"/>
      <c r="K21" s="9" t="str">
        <f>IF(J19="","",CONCATENATE(IF(VLOOKUP(B19,NP,23,FALSE)="","",IF(VLOOKUP(B19,NP,12,FALSE)=1,VLOOKUP(B19,NP,23,FALSE),-VLOOKUP(B19,NP,23,FALSE))),IF(VLOOKUP(B19,NP,24,FALSE)="","",CONCATENATE(" / ",IF(VLOOKUP(B19,NP,12,FALSE)=1,VLOOKUP(B19,NP,24,FALSE),-VLOOKUP(B19,NP,24,FALSE)))),IF(VLOOKUP(B19,NP,25,FALSE)="","",CONCATENATE(" / ",IF(VLOOKUP(B19,NP,12,FALSE)=1,VLOOKUP(B19,NP,25,FALSE),-VLOOKUP(B19,NP,25,FALSE)))),IF(VLOOKUP(B19,NP,26,FALSE)="","",CONCATENATE(" / ",IF(VLOOKUP(B19,NP,12,FALSE)=1,VLOOKUP(B19,NP,26,FALSE),-VLOOKUP(B19,NP,26,FALSE)))),IF(VLOOKUP(B19,NP,27,FALSE)="","",CONCATENATE(" / ",IF(VLOOKUP(B19,NP,12,FALSE)=1,VLOOKUP(B19,NP,27,FALSE),-VLOOKUP(B19,NP,27,FALSE)))),IF(VLOOKUP(B19,NP,28)="","",CONCATENATE(" / ",IF(VLOOKUP(B19,NP,12)=1,VLOOKUP(B19,NP,28),-VLOOKUP(B19,NP,28)))),IF(VLOOKUP(B19,NP,29)="","",CONCATENATE(" / ",IF(VLOOKUP(B19,NP,12)=1,VLOOKUP(B19,NP,29),-VLOOKUP(B19,NP,29))))))</f>
        <v/>
      </c>
      <c r="L21" s="9"/>
      <c r="M21" s="37"/>
      <c r="N21" s="9"/>
      <c r="O21" s="9"/>
      <c r="P21" s="37"/>
      <c r="Q21" s="9"/>
      <c r="R21" s="10"/>
      <c r="S21" s="7"/>
      <c r="T21" s="7"/>
      <c r="U21" s="41"/>
      <c r="V21" s="7"/>
      <c r="W21" s="7"/>
      <c r="X21" s="41"/>
      <c r="Y21" s="19"/>
      <c r="Z21" s="5"/>
      <c r="AC21" s="38"/>
      <c r="AF21" s="38"/>
      <c r="AG21" s="19"/>
      <c r="AH21" s="5"/>
      <c r="AK21" s="38"/>
      <c r="AN21" s="38"/>
      <c r="AX21" s="5"/>
    </row>
    <row r="22" spans="1:50" s="6" customFormat="1" ht="12" customHeight="1" x14ac:dyDescent="0.2">
      <c r="A22" s="36"/>
      <c r="B22" s="46" t="str">
        <f>IF(OR(B21="",VLOOKUP(B19,NP,20,FALSE)=0),"",IF(LEN(VLOOKUP(B19,NP,20,FALSE))=7,VLOOKUP(B19,NP,20,FALSE),VLOOKUP(B19,NP,20,FALSE)))</f>
        <v>08910077</v>
      </c>
      <c r="C22" s="9" t="str">
        <f>IF(B21="","",CONCATENATE(VLOOKUP(B19,NP,18,FALSE)," pts - ",VLOOKUP(B19,NP,21,FALSE)))</f>
        <v>1344 pts - VIRY CHATILLON ES</v>
      </c>
      <c r="D22" s="9"/>
      <c r="E22" s="37"/>
      <c r="F22" s="9"/>
      <c r="G22" s="9"/>
      <c r="H22" s="37"/>
      <c r="I22" s="9"/>
      <c r="J22" s="68">
        <v>18</v>
      </c>
      <c r="K22" s="53" t="s">
        <v>7</v>
      </c>
      <c r="L22" s="53"/>
      <c r="M22" s="54" t="str">
        <f>IF(VLOOKUP(J22,NP,32,FALSE)="","",IF(VLOOKUP(J22,NP,32,FALSE)=0,"",VLOOKUP(J22,NP,32,FALSE)))</f>
        <v/>
      </c>
      <c r="N22" s="55" t="str">
        <f>IF(VLOOKUP(J22,NP,33,FALSE)="","",IF(VLOOKUP(J22,NP,34,FALSE)=2,"",VLOOKUP(J22,NP,34,FALSE)))</f>
        <v/>
      </c>
      <c r="O22" s="55"/>
      <c r="P22" s="56" t="str">
        <f>IF(VLOOKUP(J22,NP,33,FALSE)="","",IF(VLOOKUP(J22,NP,33,FALSE)=0,"",VLOOKUP(J22,NP,33,FALSE)))</f>
        <v/>
      </c>
      <c r="Q22" s="57"/>
      <c r="R22" s="11">
        <f>IF(VLOOKUP(R16,NP,14,FALSE)=0,"",VLOOKUP(R16,NP,14,FALSE))</f>
        <v>9</v>
      </c>
      <c r="S22" s="8" t="str">
        <f>IF(R22="","",CONCATENATE(VLOOKUP(R16,NP,15,FALSE),"  ",VLOOKUP(R16,NP,16,FALSE)))</f>
        <v xml:space="preserve">17-GARCIA.S/18-CORTES.N  </v>
      </c>
      <c r="T22" s="8"/>
      <c r="U22" s="34"/>
      <c r="V22" s="8"/>
      <c r="W22" s="8"/>
      <c r="X22" s="34"/>
      <c r="Y22" s="18"/>
      <c r="Z22" s="10"/>
      <c r="AC22" s="38"/>
      <c r="AF22" s="38"/>
      <c r="AG22" s="19"/>
      <c r="AH22" s="5"/>
      <c r="AK22" s="38"/>
      <c r="AN22" s="38"/>
      <c r="AX22" s="5"/>
    </row>
    <row r="23" spans="1:50" s="6" customFormat="1" ht="12" customHeight="1" x14ac:dyDescent="0.2">
      <c r="A23" s="81">
        <f>A17+2</f>
        <v>7</v>
      </c>
      <c r="B23" s="73">
        <f>IF(VLOOKUP(B25,NP,4,FALSE)=0,"",VLOOKUP(B25,NP,4,FALSE))</f>
        <v>22</v>
      </c>
      <c r="C23" s="8" t="str">
        <f>IF(B23="","",CONCATENATE(VLOOKUP(B25,NP,5,FALSE),"  ",VLOOKUP(B25,NP,6,FALSE)))</f>
        <v xml:space="preserve">45-HLAVACEK.O/46-HLAVACEK.T  </v>
      </c>
      <c r="D23" s="8"/>
      <c r="E23" s="34"/>
      <c r="F23" s="8"/>
      <c r="G23" s="8"/>
      <c r="H23" s="34"/>
      <c r="I23" s="8"/>
      <c r="J23" s="5"/>
      <c r="M23" s="38"/>
      <c r="P23" s="38"/>
      <c r="R23" s="52">
        <v>8</v>
      </c>
      <c r="S23" s="14" t="str">
        <f>IF(R22="","",CONCATENATE(VLOOKUP(R16,NP,18,FALSE)," pts - ",VLOOKUP(R16,NP,21,FALSE)))</f>
        <v>3038 pts - IGNY T.T.</v>
      </c>
      <c r="T23" s="14"/>
      <c r="U23" s="40"/>
      <c r="V23" s="14"/>
      <c r="W23" s="14"/>
      <c r="X23" s="40"/>
      <c r="Y23" s="14"/>
      <c r="Z23" s="5"/>
      <c r="AC23" s="38"/>
      <c r="AF23" s="38"/>
      <c r="AG23" s="19"/>
      <c r="AH23" s="5"/>
      <c r="AK23" s="38"/>
      <c r="AN23" s="38"/>
      <c r="AX23" s="5"/>
    </row>
    <row r="24" spans="1:50" s="6" customFormat="1" ht="12" customHeight="1" x14ac:dyDescent="0.2">
      <c r="A24" s="36"/>
      <c r="B24" s="46" t="str">
        <f>IF(OR(B23="",VLOOKUP(B25,NP,10,FALSE)=0),"",IF(LEN(VLOOKUP(B25,NP,10,FALSE))=7,VLOOKUP(B25,NP,10,FALSE),VLOOKUP(B25,NP,10,FALSE)))</f>
        <v>08910861</v>
      </c>
      <c r="C24" s="9" t="str">
        <f>IF(B23="","",CONCATENATE(VLOOKUP(B25,NP,8,FALSE)," pts - ",VLOOKUP(B25,NP,11,FALSE)))</f>
        <v>1837 pts - IGNY T.T.</v>
      </c>
      <c r="D24" s="9"/>
      <c r="E24" s="37"/>
      <c r="F24" s="9"/>
      <c r="G24" s="9"/>
      <c r="H24" s="37"/>
      <c r="I24" s="9"/>
      <c r="J24" s="10"/>
      <c r="M24" s="38"/>
      <c r="P24" s="38"/>
      <c r="R24" s="10"/>
      <c r="S24" s="9" t="str">
        <f>IF(R22="","",CONCATENATE(IF(VLOOKUP(J22,NP,23,FALSE)="","",IF(VLOOKUP(J22,NP,12,FALSE)=1,VLOOKUP(J22,NP,23,FALSE),-VLOOKUP(J22,NP,23,FALSE))),IF(VLOOKUP(J22,NP,24,FALSE)="","",CONCATENATE(" / ",IF(VLOOKUP(J22,NP,12,FALSE)=1,VLOOKUP(J22,NP,24,FALSE),-VLOOKUP(J22,NP,24,FALSE)))),IF(VLOOKUP(J22,NP,25,FALSE)="","",CONCATENATE(" / ",IF(VLOOKUP(J22,NP,12,FALSE)=1,VLOOKUP(J22,NP,25,FALSE),-VLOOKUP(J22,NP,25,FALSE)))),IF(VLOOKUP(J22,NP,26,FALSE)="","",CONCATENATE(" / ",IF(VLOOKUP(J22,NP,12,FALSE)=1,VLOOKUP(J22,NP,26,FALSE),-VLOOKUP(J22,NP,26,FALSE)))),IF(VLOOKUP(J22,NP,27,FALSE)="","",CONCATENATE(" / ",IF(VLOOKUP(J22,NP,12,FALSE)=1,VLOOKUP(J22,NP,27,FALSE),-VLOOKUP(J22,NP,27,FALSE)))),IF(VLOOKUP(J22,NP,28)="","",CONCATENATE(" / ",IF(VLOOKUP(J22,NP,12)=1,VLOOKUP(J22,NP,28),-VLOOKUP(J22,NP,28)))),IF(VLOOKUP(J22,NP,29)="","",CONCATENATE(" / ",IF(VLOOKUP(J22,NP,12)=1,VLOOKUP(J22,NP,29),-VLOOKUP(J22,NP,29))))))</f>
        <v/>
      </c>
      <c r="T24" s="9"/>
      <c r="U24" s="37"/>
      <c r="V24" s="9"/>
      <c r="W24" s="9"/>
      <c r="X24" s="37"/>
      <c r="Y24" s="9"/>
      <c r="Z24" s="5"/>
      <c r="AC24" s="38"/>
      <c r="AF24" s="38"/>
      <c r="AG24" s="19"/>
      <c r="AH24" s="5"/>
      <c r="AK24" s="38"/>
      <c r="AN24" s="38"/>
      <c r="AX24" s="5"/>
    </row>
    <row r="25" spans="1:50" s="6" customFormat="1" ht="12" customHeight="1" x14ac:dyDescent="0.2">
      <c r="A25" s="36"/>
      <c r="B25" s="74">
        <v>4</v>
      </c>
      <c r="C25" s="53" t="s">
        <v>7</v>
      </c>
      <c r="D25" s="53"/>
      <c r="E25" s="54" t="str">
        <f>IF(VLOOKUP(B25,NP,32,FALSE)="","",IF(VLOOKUP(B25,NP,32,FALSE)=0,"",VLOOKUP(B25,NP,32,FALSE)))</f>
        <v/>
      </c>
      <c r="F25" s="55" t="str">
        <f>IF(VLOOKUP(B25,NP,33,FALSE)="","",IF(VLOOKUP(B25,NP,34,FALSE)=2,"",VLOOKUP(B25,NP,34,FALSE)))</f>
        <v/>
      </c>
      <c r="G25" s="55"/>
      <c r="H25" s="56" t="str">
        <f>IF(VLOOKUP(B25,NP,33,FALSE)="","",IF(VLOOKUP(B25,NP,33,FALSE)=0,"",VLOOKUP(B25,NP,33,FALSE)))</f>
        <v/>
      </c>
      <c r="I25" s="57"/>
      <c r="J25" s="11">
        <f>IF(VLOOKUP(J22,NP,14,FALSE)=0,"",VLOOKUP(J22,NP,14,FALSE))</f>
        <v>8</v>
      </c>
      <c r="K25" s="8" t="str">
        <f>IF(J25="","",CONCATENATE(VLOOKUP(J22,NP,15,FALSE),"  ",VLOOKUP(J22,NP,16,FALSE)))</f>
        <v xml:space="preserve">15-TAILLEUMIER.J/16-MORLIER.J  </v>
      </c>
      <c r="L25" s="8"/>
      <c r="M25" s="34"/>
      <c r="N25" s="8"/>
      <c r="O25" s="8"/>
      <c r="P25" s="34"/>
      <c r="Q25" s="18"/>
      <c r="R25" s="10"/>
      <c r="U25" s="38"/>
      <c r="X25" s="38"/>
      <c r="Z25" s="5"/>
      <c r="AC25" s="38"/>
      <c r="AF25" s="38"/>
      <c r="AG25" s="19"/>
      <c r="AH25" s="5"/>
      <c r="AK25" s="38"/>
      <c r="AN25" s="38"/>
      <c r="AX25" s="5"/>
    </row>
    <row r="26" spans="1:50" s="6" customFormat="1" ht="12" customHeight="1" x14ac:dyDescent="0.2">
      <c r="A26" s="36"/>
      <c r="B26" s="75"/>
      <c r="E26" s="38"/>
      <c r="H26" s="38"/>
      <c r="J26" s="52">
        <v>8</v>
      </c>
      <c r="K26" s="14" t="str">
        <f>IF(J25="","",CONCATENATE(VLOOKUP(J22,NP,18,FALSE)," pts - ",VLOOKUP(J22,NP,21,FALSE)))</f>
        <v>3200 pts - SAVIGNY SO PING</v>
      </c>
      <c r="L26" s="14"/>
      <c r="M26" s="40"/>
      <c r="N26" s="14"/>
      <c r="O26" s="14"/>
      <c r="P26" s="40"/>
      <c r="Q26" s="14"/>
      <c r="R26" s="5"/>
      <c r="U26" s="38"/>
      <c r="X26" s="38"/>
      <c r="Z26" s="5"/>
      <c r="AC26" s="38"/>
      <c r="AF26" s="38"/>
      <c r="AG26" s="19"/>
      <c r="AH26" s="5"/>
      <c r="AK26" s="38"/>
      <c r="AN26" s="38"/>
      <c r="AX26" s="5"/>
    </row>
    <row r="27" spans="1:50" s="6" customFormat="1" ht="12" customHeight="1" x14ac:dyDescent="0.2">
      <c r="A27" s="79">
        <f>A21+2</f>
        <v>8</v>
      </c>
      <c r="B27" s="73">
        <f>IF(VLOOKUP(B25,NP,14,FALSE)=0,"",VLOOKUP(B25,NP,14,FALSE))</f>
        <v>8</v>
      </c>
      <c r="C27" s="8" t="str">
        <f>IF(B27="","",CONCATENATE(VLOOKUP(B25,NP,15,FALSE),"  ",VLOOKUP(B25,NP,16,FALSE)))</f>
        <v xml:space="preserve">15-TAILLEUMIER.J/16-MORLIER.J  </v>
      </c>
      <c r="D27" s="8"/>
      <c r="E27" s="34"/>
      <c r="F27" s="8"/>
      <c r="G27" s="8"/>
      <c r="H27" s="34"/>
      <c r="I27" s="8"/>
      <c r="J27" s="10"/>
      <c r="K27" s="9" t="str">
        <f>IF(J25="","",CONCATENATE(IF(VLOOKUP(B25,NP,23,FALSE)="","",IF(VLOOKUP(B25,NP,12,FALSE)=1,VLOOKUP(B25,NP,23,FALSE),-VLOOKUP(B25,NP,23,FALSE))),IF(VLOOKUP(B25,NP,24,FALSE)="","",CONCATENATE(" / ",IF(VLOOKUP(B25,NP,12,FALSE)=1,VLOOKUP(B25,NP,24,FALSE),-VLOOKUP(B25,NP,24,FALSE)))),IF(VLOOKUP(B25,NP,25,FALSE)="","",CONCATENATE(" / ",IF(VLOOKUP(B25,NP,12,FALSE)=1,VLOOKUP(B25,NP,25,FALSE),-VLOOKUP(B25,NP,25,FALSE)))),IF(VLOOKUP(B25,NP,26,FALSE)="","",CONCATENATE(" / ",IF(VLOOKUP(B25,NP,12,FALSE)=1,VLOOKUP(B25,NP,26,FALSE),-VLOOKUP(B25,NP,26,FALSE)))),IF(VLOOKUP(B25,NP,27,FALSE)="","",CONCATENATE(" / ",IF(VLOOKUP(B25,NP,12,FALSE)=1,VLOOKUP(B25,NP,27,FALSE),-VLOOKUP(B25,NP,27,FALSE)))),IF(VLOOKUP(B25,NP,28)="","",CONCATENATE(" / ",IF(VLOOKUP(B25,NP,12)=1,VLOOKUP(B25,NP,28),-VLOOKUP(B25,NP,28)))),IF(VLOOKUP(B25,NP,29)="","",CONCATENATE(" / ",IF(VLOOKUP(B25,NP,12)=1,VLOOKUP(B25,NP,29),-VLOOKUP(B25,NP,29))))))</f>
        <v/>
      </c>
      <c r="L27" s="9"/>
      <c r="M27" s="37"/>
      <c r="N27" s="9"/>
      <c r="O27" s="9"/>
      <c r="P27" s="37"/>
      <c r="Q27" s="9"/>
      <c r="R27" s="5"/>
      <c r="U27" s="38"/>
      <c r="X27" s="38"/>
      <c r="Z27" s="5"/>
      <c r="AC27" s="38"/>
      <c r="AF27" s="38"/>
      <c r="AG27" s="19"/>
      <c r="AH27" s="52">
        <v>1</v>
      </c>
      <c r="AK27" s="38"/>
      <c r="AN27" s="38"/>
      <c r="AX27" s="5"/>
    </row>
    <row r="28" spans="1:50" s="6" customFormat="1" ht="12" customHeight="1" x14ac:dyDescent="0.2">
      <c r="A28" s="36"/>
      <c r="B28" s="46" t="str">
        <f>IF(OR(B27="",VLOOKUP(B25,NP,20,FALSE)=0),"",IF(LEN(VLOOKUP(B25,NP,20,FALSE))=7,VLOOKUP(B25,NP,20,FALSE),VLOOKUP(B25,NP,20,FALSE)))</f>
        <v>08910310</v>
      </c>
      <c r="C28" s="9" t="str">
        <f>IF(B27="","",CONCATENATE(VLOOKUP(B25,NP,18,FALSE)," pts - ",VLOOKUP(B25,NP,21,FALSE)))</f>
        <v>3200 pts - SAVIGNY SO PING</v>
      </c>
      <c r="D28" s="9"/>
      <c r="E28" s="37"/>
      <c r="F28" s="9"/>
      <c r="G28" s="9"/>
      <c r="H28" s="37"/>
      <c r="I28" s="9"/>
      <c r="J28" s="5"/>
      <c r="M28" s="38"/>
      <c r="P28" s="38"/>
      <c r="R28" s="5"/>
      <c r="S28" s="36"/>
      <c r="T28" s="36"/>
      <c r="U28" s="36"/>
      <c r="V28" s="36"/>
      <c r="W28" s="36"/>
      <c r="X28" s="36"/>
      <c r="Z28" s="68">
        <v>29</v>
      </c>
      <c r="AA28" s="53" t="s">
        <v>7</v>
      </c>
      <c r="AB28" s="53"/>
      <c r="AC28" s="54" t="str">
        <f>IF(VLOOKUP(Z28,NP,32,FALSE)="","",IF(VLOOKUP(Z28,NP,32,FALSE)=0,"",VLOOKUP(Z28,NP,32,FALSE)))</f>
        <v/>
      </c>
      <c r="AD28" s="55" t="str">
        <f>IF(VLOOKUP(Z28,NP,33,FALSE)="","",IF(VLOOKUP(Z28,NP,34,FALSE)=2,"",VLOOKUP(Z28,NP,34,FALSE)))</f>
        <v/>
      </c>
      <c r="AE28" s="55"/>
      <c r="AF28" s="56" t="str">
        <f>IF(VLOOKUP(Z28,NP,33,FALSE)="","",IF(VLOOKUP(Z28,NP,33,FALSE)=0,"",VLOOKUP(Z28,NP,33,FALSE)))</f>
        <v/>
      </c>
      <c r="AG28" s="57"/>
      <c r="AH28" s="11">
        <f>IF(VLOOKUP(AH52,NP,4,FALSE)=0,"",VLOOKUP(AH52,NP,4,FALSE))</f>
        <v>4</v>
      </c>
      <c r="AI28" s="8" t="str">
        <f>IF(AH28="","",CONCATENATE(VLOOKUP(AH52,NP,5,FALSE),"  ",VLOOKUP(AH52,NP,6,FALSE)))</f>
        <v xml:space="preserve">7-CUCCHIARA.C/8-BEAUZAC.E  </v>
      </c>
      <c r="AJ28" s="8"/>
      <c r="AK28" s="34"/>
      <c r="AL28" s="8"/>
      <c r="AM28" s="8"/>
      <c r="AN28" s="34"/>
      <c r="AO28" s="8"/>
      <c r="AP28" s="21"/>
      <c r="AQ28" s="21"/>
      <c r="AR28" s="21"/>
      <c r="AS28" s="21"/>
      <c r="AT28" s="21"/>
      <c r="AU28" s="21"/>
      <c r="AV28" s="21"/>
      <c r="AW28" s="21"/>
    </row>
    <row r="29" spans="1:50" s="6" customFormat="1" ht="12" customHeight="1" x14ac:dyDescent="0.2">
      <c r="A29" s="79">
        <f>A23+2</f>
        <v>9</v>
      </c>
      <c r="B29" s="73">
        <f>IF(VLOOKUP(B31,NP,4,FALSE)=0,"",VLOOKUP(B31,NP,4,FALSE))</f>
        <v>6</v>
      </c>
      <c r="C29" s="8" t="str">
        <f>IF(B29="","",CONCATENATE(VLOOKUP(B31,NP,5,FALSE),"  ",VLOOKUP(B31,NP,6,FALSE)))</f>
        <v xml:space="preserve">11-BOURDONNEAU.T/12-GUILLAUD.T  </v>
      </c>
      <c r="D29" s="8"/>
      <c r="E29" s="34"/>
      <c r="F29" s="8"/>
      <c r="G29" s="8"/>
      <c r="H29" s="34"/>
      <c r="I29" s="8"/>
      <c r="J29" s="5"/>
      <c r="M29" s="38"/>
      <c r="P29" s="38"/>
      <c r="R29" s="5"/>
      <c r="U29" s="38"/>
      <c r="X29" s="38"/>
      <c r="Z29" s="5"/>
      <c r="AC29" s="38"/>
      <c r="AF29" s="38"/>
      <c r="AG29" s="19"/>
      <c r="AH29" s="13"/>
      <c r="AI29" s="14" t="str">
        <f>IF(AH28="","",CONCATENATE(VLOOKUP(AH52,NP,8,FALSE)," pts - ",VLOOKUP(AH52,NP,11,FALSE)))</f>
        <v>4063 pts - CHILLY-MORANGIS CTT</v>
      </c>
      <c r="AJ29" s="14"/>
      <c r="AK29" s="40"/>
      <c r="AL29" s="14"/>
      <c r="AM29" s="14"/>
      <c r="AN29" s="40"/>
      <c r="AO29" s="15"/>
      <c r="AP29" s="22"/>
      <c r="AQ29" s="23"/>
      <c r="AR29" s="23"/>
      <c r="AS29" s="23"/>
      <c r="AT29" s="23"/>
      <c r="AU29" s="23"/>
      <c r="AV29" s="23"/>
      <c r="AW29" s="23"/>
      <c r="AX29" s="5"/>
    </row>
    <row r="30" spans="1:50" s="6" customFormat="1" ht="12" customHeight="1" x14ac:dyDescent="0.2">
      <c r="A30" s="36"/>
      <c r="B30" s="46" t="str">
        <f>IF(OR(B29="",VLOOKUP(B31,NP,10,FALSE)=0),"",IF(LEN(VLOOKUP(B31,NP,10,FALSE))=7,VLOOKUP(B31,NP,10,FALSE),VLOOKUP(B31,NP,10,FALSE)))</f>
        <v>08910667</v>
      </c>
      <c r="C30" s="9" t="str">
        <f>IF(B29="","",CONCATENATE(VLOOKUP(B31,NP,8,FALSE)," pts - ",VLOOKUP(B31,NP,11,FALSE)))</f>
        <v>3670 pts - DUCKS DE BONDOUFLE</v>
      </c>
      <c r="D30" s="9"/>
      <c r="E30" s="37"/>
      <c r="F30" s="9"/>
      <c r="G30" s="9"/>
      <c r="H30" s="37"/>
      <c r="I30" s="9"/>
      <c r="J30" s="52">
        <v>9</v>
      </c>
      <c r="M30" s="38"/>
      <c r="P30" s="38"/>
      <c r="R30" s="5"/>
      <c r="U30" s="38"/>
      <c r="X30" s="38"/>
      <c r="Z30" s="5"/>
      <c r="AC30" s="38"/>
      <c r="AF30" s="38"/>
      <c r="AG30" s="19"/>
      <c r="AH30" s="10"/>
      <c r="AI30" s="9" t="str">
        <f>IF(AH28="","",CONCATENATE(IF(VLOOKUP(Z28,NP,23,FALSE)="","",IF(VLOOKUP(Z28,NP,12,FALSE)=1,VLOOKUP(Z28,NP,23,FALSE),-VLOOKUP(Z28,NP,23,FALSE))),IF(VLOOKUP(Z28,NP,24,FALSE)="","",CONCATENATE(" / ",IF(VLOOKUP(Z28,NP,12,FALSE)=1,VLOOKUP(Z28,NP,24,FALSE),-VLOOKUP(Z28,NP,24,FALSE)))),IF(VLOOKUP(Z28,NP,25,FALSE)="","",CONCATENATE(" / ",IF(VLOOKUP(Z28,NP,12,FALSE)=1,VLOOKUP(Z28,NP,25,FALSE),-VLOOKUP(Z28,NP,25,FALSE)))),IF(VLOOKUP(Z28,NP,26,FALSE)="","",CONCATENATE(" / ",IF(VLOOKUP(Z28,NP,12,FALSE)=1,VLOOKUP(Z28,NP,26,FALSE),-VLOOKUP(Z28,NP,26,FALSE)))),IF(VLOOKUP(Z28,NP,27,FALSE)="","",CONCATENATE(" / ",IF(VLOOKUP(Z28,NP,12,FALSE)=1,VLOOKUP(Z28,NP,27,FALSE),-VLOOKUP(Z28,NP,27,FALSE)))),IF(VLOOKUP(Z28,NP,28)="","",CONCATENATE(" / ",IF(VLOOKUP(Z28,NP,12)=1,VLOOKUP(Z28,NP,28),-VLOOKUP(Z28,NP,28)))),IF(VLOOKUP(Z28,NP,29)="","",CONCATENATE(" / ",IF(VLOOKUP(Z28,NP,12)=1,VLOOKUP(Z28,NP,29),-VLOOKUP(Z28,NP,29))))))</f>
        <v/>
      </c>
      <c r="AJ30" s="9"/>
      <c r="AK30" s="37"/>
      <c r="AL30" s="9"/>
      <c r="AM30" s="9"/>
      <c r="AN30" s="37"/>
      <c r="AO30" s="9"/>
      <c r="AP30" s="22"/>
      <c r="AQ30" s="23"/>
      <c r="AR30" s="23"/>
      <c r="AS30" s="23"/>
      <c r="AT30" s="23"/>
      <c r="AU30" s="23"/>
      <c r="AV30" s="23"/>
      <c r="AW30" s="23"/>
      <c r="AX30" s="5"/>
    </row>
    <row r="31" spans="1:50" s="6" customFormat="1" ht="12" customHeight="1" x14ac:dyDescent="0.2">
      <c r="A31" s="36"/>
      <c r="B31" s="74">
        <v>5</v>
      </c>
      <c r="C31" s="53" t="s">
        <v>7</v>
      </c>
      <c r="D31" s="53"/>
      <c r="E31" s="54" t="str">
        <f>IF(VLOOKUP(B31,NP,32,FALSE)="","",IF(VLOOKUP(B31,NP,32,FALSE)=0,"",VLOOKUP(B31,NP,32,FALSE)))</f>
        <v/>
      </c>
      <c r="F31" s="55" t="str">
        <f>IF(VLOOKUP(B31,NP,33,FALSE)="","",IF(VLOOKUP(B31,NP,34,FALSE)=2,"",VLOOKUP(B31,NP,34,FALSE)))</f>
        <v/>
      </c>
      <c r="G31" s="55"/>
      <c r="H31" s="56" t="str">
        <f>IF(VLOOKUP(B31,NP,33,FALSE)="","",IF(VLOOKUP(B31,NP,33,FALSE)=0,"",VLOOKUP(B31,NP,33,FALSE)))</f>
        <v/>
      </c>
      <c r="I31" s="57"/>
      <c r="J31" s="11">
        <f>IF(VLOOKUP(J34,NP,4,FALSE)=0,"",VLOOKUP(J34,NP,4,FALSE))</f>
        <v>6</v>
      </c>
      <c r="K31" s="8" t="str">
        <f>IF(J31="","",CONCATENATE(VLOOKUP(J34,NP,5,FALSE),"  ",VLOOKUP(J34,NP,6,FALSE)))</f>
        <v xml:space="preserve">11-BOURDONNEAU.T/12-GUILLAUD.T  </v>
      </c>
      <c r="L31" s="8"/>
      <c r="M31" s="34"/>
      <c r="N31" s="8"/>
      <c r="O31" s="8"/>
      <c r="P31" s="34"/>
      <c r="Q31" s="8"/>
      <c r="R31" s="5"/>
      <c r="U31" s="38"/>
      <c r="X31" s="38"/>
      <c r="Z31" s="5"/>
      <c r="AC31" s="38"/>
      <c r="AF31" s="38"/>
      <c r="AG31" s="19"/>
      <c r="AH31" s="5"/>
      <c r="AK31" s="38"/>
      <c r="AN31" s="38"/>
      <c r="AP31" s="13"/>
      <c r="AX31" s="5"/>
    </row>
    <row r="32" spans="1:50" s="6" customFormat="1" ht="12" customHeight="1" x14ac:dyDescent="0.2">
      <c r="A32" s="36"/>
      <c r="B32" s="75"/>
      <c r="E32" s="38"/>
      <c r="H32" s="38"/>
      <c r="J32" s="13"/>
      <c r="K32" s="14" t="str">
        <f>IF(J31="","",CONCATENATE(VLOOKUP(J34,NP,8,FALSE)," pts - ",VLOOKUP(J34,NP,11,FALSE)))</f>
        <v>3670 pts - DUCKS DE BONDOUFLE</v>
      </c>
      <c r="L32" s="14"/>
      <c r="M32" s="40"/>
      <c r="N32" s="14"/>
      <c r="O32" s="14"/>
      <c r="P32" s="40"/>
      <c r="Q32" s="15"/>
      <c r="R32" s="10"/>
      <c r="U32" s="38"/>
      <c r="X32" s="38"/>
      <c r="Z32" s="5"/>
      <c r="AC32" s="38"/>
      <c r="AF32" s="38"/>
      <c r="AG32" s="19"/>
      <c r="AH32" s="5"/>
      <c r="AK32" s="38"/>
      <c r="AN32" s="38"/>
      <c r="AP32" s="13"/>
      <c r="AX32" s="5"/>
    </row>
    <row r="33" spans="1:51" s="6" customFormat="1" ht="12" customHeight="1" x14ac:dyDescent="0.2">
      <c r="A33" s="81">
        <f>A27+2</f>
        <v>10</v>
      </c>
      <c r="B33" s="73">
        <f>IF(VLOOKUP(B31,NP,14,FALSE)=0,"",VLOOKUP(B31,NP,14,FALSE))</f>
        <v>28</v>
      </c>
      <c r="C33" s="8" t="str">
        <f>IF(B33="","",CONCATENATE(VLOOKUP(B31,NP,15,FALSE),"  ",VLOOKUP(B31,NP,16,FALSE)))</f>
        <v xml:space="preserve">57-DENIAUD.J/58-DENIAUD.M  </v>
      </c>
      <c r="D33" s="8"/>
      <c r="E33" s="34"/>
      <c r="F33" s="8"/>
      <c r="G33" s="8"/>
      <c r="H33" s="34"/>
      <c r="I33" s="8"/>
      <c r="J33" s="10"/>
      <c r="K33" s="9" t="str">
        <f>IF(J31="","",CONCATENATE(IF(VLOOKUP(B31,NP,23,FALSE)="","",IF(VLOOKUP(B31,NP,12,FALSE)=1,VLOOKUP(B31,NP,23,FALSE),-VLOOKUP(B31,NP,23,FALSE))),IF(VLOOKUP(B31,NP,24,FALSE)="","",CONCATENATE(" / ",IF(VLOOKUP(B31,NP,12,FALSE)=1,VLOOKUP(B31,NP,24,FALSE),-VLOOKUP(B31,NP,24,FALSE)))),IF(VLOOKUP(B31,NP,25,FALSE)="","",CONCATENATE(" / ",IF(VLOOKUP(B31,NP,12,FALSE)=1,VLOOKUP(B31,NP,25,FALSE),-VLOOKUP(B31,NP,25,FALSE)))),IF(VLOOKUP(B31,NP,26,FALSE)="","",CONCATENATE(" / ",IF(VLOOKUP(B31,NP,12,FALSE)=1,VLOOKUP(B31,NP,26,FALSE),-VLOOKUP(B31,NP,26,FALSE)))),IF(VLOOKUP(B31,NP,27,FALSE)="","",CONCATENATE(" / ",IF(VLOOKUP(B31,NP,12,FALSE)=1,VLOOKUP(B31,NP,27,FALSE),-VLOOKUP(B31,NP,27,FALSE)))),IF(VLOOKUP(B31,NP,28)="","",CONCATENATE(" / ",IF(VLOOKUP(B31,NP,12)=1,VLOOKUP(B31,NP,28),-VLOOKUP(B31,NP,28)))),IF(VLOOKUP(B31,NP,29)="","",CONCATENATE(" / ",IF(VLOOKUP(B31,NP,12)=1,VLOOKUP(B31,NP,29),-VLOOKUP(B31,NP,29))))))</f>
        <v/>
      </c>
      <c r="L33" s="9"/>
      <c r="M33" s="37"/>
      <c r="N33" s="9"/>
      <c r="O33" s="9"/>
      <c r="P33" s="37"/>
      <c r="Q33" s="9"/>
      <c r="R33" s="52">
        <v>9</v>
      </c>
      <c r="S33" s="7"/>
      <c r="T33" s="7"/>
      <c r="U33" s="41"/>
      <c r="V33" s="7"/>
      <c r="W33" s="7"/>
      <c r="X33" s="41"/>
      <c r="Z33" s="5"/>
      <c r="AC33" s="38"/>
      <c r="AF33" s="38"/>
      <c r="AG33" s="19"/>
      <c r="AH33" s="5"/>
      <c r="AK33" s="38"/>
      <c r="AN33" s="38"/>
      <c r="AP33" s="13"/>
      <c r="AX33" s="5"/>
    </row>
    <row r="34" spans="1:51" s="6" customFormat="1" ht="12" customHeight="1" x14ac:dyDescent="0.2">
      <c r="A34" s="36"/>
      <c r="B34" s="46" t="str">
        <f>IF(OR(B33="",VLOOKUP(B31,NP,20,FALSE)=0),"",IF(LEN(VLOOKUP(B31,NP,20,FALSE))=7,VLOOKUP(B31,NP,20,FALSE),VLOOKUP(B31,NP,20,FALSE)))</f>
        <v>08910102</v>
      </c>
      <c r="C34" s="9" t="str">
        <f>IF(B33="","",CONCATENATE(VLOOKUP(B31,NP,18,FALSE)," pts - ",VLOOKUP(B31,NP,21,FALSE)))</f>
        <v>1686 pts - ATHIS MONS USO</v>
      </c>
      <c r="D34" s="9"/>
      <c r="E34" s="37"/>
      <c r="F34" s="9"/>
      <c r="G34" s="9"/>
      <c r="H34" s="37"/>
      <c r="I34" s="9"/>
      <c r="J34" s="68">
        <v>19</v>
      </c>
      <c r="K34" s="53" t="s">
        <v>7</v>
      </c>
      <c r="L34" s="53"/>
      <c r="M34" s="54" t="str">
        <f>IF(VLOOKUP(J34,NP,32,FALSE)="","",IF(VLOOKUP(J34,NP,32,FALSE)=0,"",VLOOKUP(J34,NP,32,FALSE)))</f>
        <v/>
      </c>
      <c r="N34" s="55" t="str">
        <f>IF(VLOOKUP(J34,NP,33,FALSE)="","",IF(VLOOKUP(J34,NP,34,FALSE)=2,"",VLOOKUP(J34,NP,34,FALSE)))</f>
        <v/>
      </c>
      <c r="O34" s="55"/>
      <c r="P34" s="56" t="str">
        <f>IF(VLOOKUP(J34,NP,33,FALSE)="","",IF(VLOOKUP(J34,NP,33,FALSE)=0,"",VLOOKUP(J34,NP,33,FALSE)))</f>
        <v/>
      </c>
      <c r="Q34" s="57"/>
      <c r="R34" s="11">
        <f>IF(VLOOKUP(R40,NP,4,FALSE)=0,"",VLOOKUP(R40,NP,4,FALSE))</f>
        <v>6</v>
      </c>
      <c r="S34" s="8" t="str">
        <f>IF(R34="","",CONCATENATE(VLOOKUP(R40,NP,5,FALSE),"  ",VLOOKUP(R40,NP,6,FALSE)))</f>
        <v xml:space="preserve">11-BOURDONNEAU.T/12-GUILLAUD.T  </v>
      </c>
      <c r="T34" s="8"/>
      <c r="U34" s="34"/>
      <c r="V34" s="8"/>
      <c r="W34" s="8"/>
      <c r="X34" s="34"/>
      <c r="Y34" s="8"/>
      <c r="Z34" s="5"/>
      <c r="AC34" s="38"/>
      <c r="AF34" s="38"/>
      <c r="AG34" s="19"/>
      <c r="AH34" s="5"/>
      <c r="AK34" s="38"/>
      <c r="AN34" s="38"/>
      <c r="AP34" s="13"/>
      <c r="AX34" s="5"/>
    </row>
    <row r="35" spans="1:51" s="6" customFormat="1" ht="12" customHeight="1" x14ac:dyDescent="0.2">
      <c r="A35" s="81">
        <f>A29+2</f>
        <v>11</v>
      </c>
      <c r="B35" s="73">
        <f>IF(VLOOKUP(B37,NP,4,FALSE)=0,"",VLOOKUP(B37,NP,4,FALSE))</f>
        <v>21</v>
      </c>
      <c r="C35" s="8" t="str">
        <f>IF(B35="","",CONCATENATE(VLOOKUP(B37,NP,5,FALSE),"  ",VLOOKUP(B37,NP,6,FALSE)))</f>
        <v xml:space="preserve">43-HENRISEY.F/44-GOBERT.G  </v>
      </c>
      <c r="D35" s="8"/>
      <c r="E35" s="34"/>
      <c r="F35" s="8"/>
      <c r="G35" s="8"/>
      <c r="H35" s="34"/>
      <c r="I35" s="8"/>
      <c r="J35" s="5"/>
      <c r="M35" s="38"/>
      <c r="P35" s="38"/>
      <c r="R35" s="13"/>
      <c r="S35" s="14" t="str">
        <f>IF(R34="","",CONCATENATE(VLOOKUP(R40,NP,8,FALSE)," pts - ",VLOOKUP(R40,NP,11,FALSE)))</f>
        <v>3670 pts - DUCKS DE BONDOUFLE</v>
      </c>
      <c r="T35" s="14"/>
      <c r="U35" s="40"/>
      <c r="V35" s="14"/>
      <c r="W35" s="14"/>
      <c r="X35" s="40"/>
      <c r="Y35" s="15"/>
      <c r="Z35" s="10"/>
      <c r="AC35" s="38"/>
      <c r="AF35" s="38"/>
      <c r="AG35" s="19"/>
      <c r="AH35" s="5"/>
      <c r="AK35" s="38"/>
      <c r="AN35" s="38"/>
      <c r="AP35" s="13"/>
      <c r="AX35" s="5"/>
    </row>
    <row r="36" spans="1:51" s="6" customFormat="1" ht="12" customHeight="1" x14ac:dyDescent="0.2">
      <c r="A36" s="36"/>
      <c r="B36" s="46" t="str">
        <f>IF(OR(B35="",VLOOKUP(B37,NP,10,FALSE)=0),"",IF(LEN(VLOOKUP(B37,NP,10,FALSE))=7,VLOOKUP(B37,NP,10,FALSE),VLOOKUP(B37,NP,10,FALSE)))</f>
        <v>08910042</v>
      </c>
      <c r="C36" s="9" t="str">
        <f>IF(B35="","",CONCATENATE(VLOOKUP(B37,NP,8,FALSE)," pts - ",VLOOKUP(B37,NP,11,FALSE)))</f>
        <v>1953 pts - PALAISEAU US</v>
      </c>
      <c r="D36" s="9"/>
      <c r="E36" s="37"/>
      <c r="F36" s="9"/>
      <c r="G36" s="9"/>
      <c r="H36" s="37"/>
      <c r="I36" s="9"/>
      <c r="J36" s="10"/>
      <c r="M36" s="38"/>
      <c r="P36" s="38"/>
      <c r="R36" s="10"/>
      <c r="S36" s="9" t="str">
        <f>IF(R34="","",CONCATENATE(IF(VLOOKUP(J34,NP,23,FALSE)="","",IF(VLOOKUP(J34,NP,12,FALSE)=1,VLOOKUP(J34,NP,23,FALSE),-VLOOKUP(J34,NP,23,FALSE))),IF(VLOOKUP(J34,NP,24,FALSE)="","",CONCATENATE(" / ",IF(VLOOKUP(J34,NP,12,FALSE)=1,VLOOKUP(J34,NP,24,FALSE),-VLOOKUP(J34,NP,24,FALSE)))),IF(VLOOKUP(J34,NP,25,FALSE)="","",CONCATENATE(" / ",IF(VLOOKUP(J34,NP,12,FALSE)=1,VLOOKUP(J34,NP,25,FALSE),-VLOOKUP(J34,NP,25,FALSE)))),IF(VLOOKUP(J34,NP,26,FALSE)="","",CONCATENATE(" / ",IF(VLOOKUP(J34,NP,12,FALSE)=1,VLOOKUP(J34,NP,26,FALSE),-VLOOKUP(J34,NP,26,FALSE)))),IF(VLOOKUP(J34,NP,27,FALSE)="","",CONCATENATE(" / ",IF(VLOOKUP(J34,NP,12,FALSE)=1,VLOOKUP(J34,NP,27,FALSE),-VLOOKUP(J34,NP,27,FALSE)))),IF(VLOOKUP(J34,NP,28)="","",CONCATENATE(" / ",IF(VLOOKUP(J34,NP,12)=1,VLOOKUP(J34,NP,28),-VLOOKUP(J34,NP,28)))),IF(VLOOKUP(J34,NP,29)="","",CONCATENATE(" / ",IF(VLOOKUP(J34,NP,12)=1,VLOOKUP(J34,NP,29),-VLOOKUP(J34,NP,29))))))</f>
        <v/>
      </c>
      <c r="T36" s="9"/>
      <c r="U36" s="37"/>
      <c r="V36" s="9"/>
      <c r="W36" s="9"/>
      <c r="X36" s="37"/>
      <c r="Y36" s="9"/>
      <c r="Z36" s="10"/>
      <c r="AC36" s="38"/>
      <c r="AF36" s="38"/>
      <c r="AG36" s="19"/>
      <c r="AH36" s="5"/>
      <c r="AK36" s="38"/>
      <c r="AN36" s="38"/>
      <c r="AP36" s="13"/>
      <c r="AX36" s="5"/>
    </row>
    <row r="37" spans="1:51" s="6" customFormat="1" ht="12" customHeight="1" x14ac:dyDescent="0.2">
      <c r="A37" s="36"/>
      <c r="B37" s="74">
        <v>6</v>
      </c>
      <c r="C37" s="53" t="s">
        <v>7</v>
      </c>
      <c r="D37" s="53"/>
      <c r="E37" s="54" t="str">
        <f>IF(VLOOKUP(B37,NP,32,FALSE)="","",IF(VLOOKUP(B37,NP,32,FALSE)=0,"",VLOOKUP(B37,NP,32,FALSE)))</f>
        <v/>
      </c>
      <c r="F37" s="55" t="str">
        <f>IF(VLOOKUP(B37,NP,33,FALSE)="","",IF(VLOOKUP(B37,NP,34,FALSE)=2,"",VLOOKUP(B37,NP,34,FALSE)))</f>
        <v/>
      </c>
      <c r="G37" s="55"/>
      <c r="H37" s="56" t="str">
        <f>IF(VLOOKUP(B37,NP,33,FALSE)="","",IF(VLOOKUP(B37,NP,33,FALSE)=0,"",VLOOKUP(B37,NP,33,FALSE)))</f>
        <v/>
      </c>
      <c r="I37" s="57"/>
      <c r="J37" s="11">
        <f>IF(VLOOKUP(J34,NP,14,FALSE)=0,"",VLOOKUP(J34,NP,14,FALSE))</f>
        <v>21</v>
      </c>
      <c r="K37" s="8" t="str">
        <f>IF(J37="","",CONCATENATE(VLOOKUP(J34,NP,15,FALSE),"  ",VLOOKUP(J34,NP,16,FALSE)))</f>
        <v xml:space="preserve">43-HENRISEY.F/44-GOBERT.G  </v>
      </c>
      <c r="L37" s="8"/>
      <c r="M37" s="34"/>
      <c r="N37" s="8"/>
      <c r="O37" s="8"/>
      <c r="P37" s="34"/>
      <c r="Q37" s="18"/>
      <c r="R37" s="10"/>
      <c r="U37" s="38"/>
      <c r="X37" s="38"/>
      <c r="Y37" s="19"/>
      <c r="Z37" s="5"/>
      <c r="AC37" s="38"/>
      <c r="AF37" s="38"/>
      <c r="AG37" s="19"/>
      <c r="AH37" s="5"/>
      <c r="AK37" s="38"/>
      <c r="AN37" s="38"/>
      <c r="AP37" s="13"/>
      <c r="AX37" s="5"/>
    </row>
    <row r="38" spans="1:51" s="6" customFormat="1" ht="12" customHeight="1" x14ac:dyDescent="0.2">
      <c r="A38" s="36"/>
      <c r="B38" s="75"/>
      <c r="E38" s="38"/>
      <c r="H38" s="38"/>
      <c r="J38" s="52">
        <v>12</v>
      </c>
      <c r="K38" s="14" t="str">
        <f>IF(J37="","",CONCATENATE(VLOOKUP(J34,NP,18,FALSE)," pts - ",VLOOKUP(J34,NP,21,FALSE)))</f>
        <v>1953 pts - PALAISEAU US</v>
      </c>
      <c r="L38" s="14"/>
      <c r="M38" s="40"/>
      <c r="N38" s="14"/>
      <c r="O38" s="14"/>
      <c r="P38" s="40"/>
      <c r="Q38" s="14"/>
      <c r="R38" s="5"/>
      <c r="U38" s="38"/>
      <c r="X38" s="38"/>
      <c r="Y38" s="19"/>
      <c r="Z38" s="5"/>
      <c r="AC38" s="38"/>
      <c r="AF38" s="38"/>
      <c r="AG38" s="19"/>
      <c r="AH38" s="5"/>
      <c r="AK38" s="38"/>
      <c r="AN38" s="38"/>
      <c r="AP38" s="13"/>
      <c r="AX38" s="5"/>
    </row>
    <row r="39" spans="1:51" s="6" customFormat="1" ht="12" customHeight="1" x14ac:dyDescent="0.2">
      <c r="A39" s="80">
        <f>A33+2</f>
        <v>12</v>
      </c>
      <c r="B39" s="73">
        <f>IF(VLOOKUP(B37,NP,14,FALSE)=0,"",VLOOKUP(B37,NP,14,FALSE))</f>
        <v>86</v>
      </c>
      <c r="C39" s="8" t="str">
        <f>IF(B39="","",CONCATENATE(VLOOKUP(B37,NP,15,FALSE),"  ",VLOOKUP(B37,NP,16,FALSE)))</f>
        <v xml:space="preserve">129-PETRILLI.Y/130-FOUCAULT.P  </v>
      </c>
      <c r="D39" s="8"/>
      <c r="E39" s="34"/>
      <c r="F39" s="8"/>
      <c r="G39" s="8"/>
      <c r="H39" s="34"/>
      <c r="I39" s="8"/>
      <c r="J39" s="10"/>
      <c r="K39" s="9" t="str">
        <f>IF(J37="","",CONCATENATE(IF(VLOOKUP(B37,NP,23,FALSE)="","",IF(VLOOKUP(B37,NP,12,FALSE)=1,VLOOKUP(B37,NP,23,FALSE),-VLOOKUP(B37,NP,23,FALSE))),IF(VLOOKUP(B37,NP,24,FALSE)="","",CONCATENATE(" / ",IF(VLOOKUP(B37,NP,12,FALSE)=1,VLOOKUP(B37,NP,24,FALSE),-VLOOKUP(B37,NP,24,FALSE)))),IF(VLOOKUP(B37,NP,25,FALSE)="","",CONCATENATE(" / ",IF(VLOOKUP(B37,NP,12,FALSE)=1,VLOOKUP(B37,NP,25,FALSE),-VLOOKUP(B37,NP,25,FALSE)))),IF(VLOOKUP(B37,NP,26,FALSE)="","",CONCATENATE(" / ",IF(VLOOKUP(B37,NP,12,FALSE)=1,VLOOKUP(B37,NP,26,FALSE),-VLOOKUP(B37,NP,26,FALSE)))),IF(VLOOKUP(B37,NP,27,FALSE)="","",CONCATENATE(" / ",IF(VLOOKUP(B37,NP,12,FALSE)=1,VLOOKUP(B37,NP,27,FALSE),-VLOOKUP(B37,NP,27,FALSE)))),IF(VLOOKUP(B37,NP,28)="","",CONCATENATE(" / ",IF(VLOOKUP(B37,NP,12)=1,VLOOKUP(B37,NP,28),-VLOOKUP(B37,NP,28)))),IF(VLOOKUP(B37,NP,29)="","",CONCATENATE(" / ",IF(VLOOKUP(B37,NP,12)=1,VLOOKUP(B37,NP,29),-VLOOKUP(B37,NP,29))))))</f>
        <v/>
      </c>
      <c r="L39" s="9"/>
      <c r="M39" s="37"/>
      <c r="N39" s="9"/>
      <c r="O39" s="9"/>
      <c r="P39" s="37"/>
      <c r="Q39" s="9"/>
      <c r="R39" s="5"/>
      <c r="U39" s="38"/>
      <c r="X39" s="38"/>
      <c r="Y39" s="19"/>
      <c r="Z39" s="5"/>
      <c r="AA39" s="7"/>
      <c r="AB39" s="7"/>
      <c r="AC39" s="41"/>
      <c r="AD39" s="7"/>
      <c r="AE39" s="7"/>
      <c r="AF39" s="41"/>
      <c r="AG39" s="19"/>
      <c r="AH39" s="5"/>
      <c r="AK39" s="38"/>
      <c r="AN39" s="38"/>
      <c r="AP39" s="13"/>
      <c r="AX39" s="5"/>
    </row>
    <row r="40" spans="1:51" s="6" customFormat="1" ht="12" customHeight="1" x14ac:dyDescent="0.2">
      <c r="A40" s="36"/>
      <c r="B40" s="46" t="str">
        <f>IF(OR(B39="",VLOOKUP(B37,NP,20,FALSE)=0),"",IF(LEN(VLOOKUP(B37,NP,20,FALSE))=7,VLOOKUP(B37,NP,20,FALSE),VLOOKUP(B37,NP,20,FALSE)))</f>
        <v>08911285</v>
      </c>
      <c r="C40" s="9" t="str">
        <f>IF(B39="","",CONCATENATE(VLOOKUP(B37,NP,18,FALSE)," pts - ",VLOOKUP(B37,NP,21,FALSE)))</f>
        <v>2610 pts - LA VILLE DU BOIS CO</v>
      </c>
      <c r="D40" s="9"/>
      <c r="E40" s="37"/>
      <c r="F40" s="9"/>
      <c r="G40" s="9"/>
      <c r="H40" s="37"/>
      <c r="I40" s="9"/>
      <c r="J40" s="5"/>
      <c r="M40" s="38"/>
      <c r="P40" s="38"/>
      <c r="R40" s="68">
        <v>26</v>
      </c>
      <c r="S40" s="53" t="s">
        <v>7</v>
      </c>
      <c r="T40" s="53"/>
      <c r="U40" s="54" t="str">
        <f>IF(VLOOKUP(R40,NP,32,FALSE)="","",IF(VLOOKUP(R40,NP,32,FALSE)=0,"",VLOOKUP(R40,NP,32,FALSE)))</f>
        <v/>
      </c>
      <c r="V40" s="55" t="str">
        <f>IF(VLOOKUP(R40,NP,33,FALSE)="","",IF(VLOOKUP(R40,NP,34,FALSE)=2,"",VLOOKUP(R40,NP,34,FALSE)))</f>
        <v/>
      </c>
      <c r="W40" s="55"/>
      <c r="X40" s="56" t="str">
        <f>IF(VLOOKUP(R40,NP,33,FALSE)="","",IF(VLOOKUP(R40,NP,33,FALSE)=0,"",VLOOKUP(R40,NP,33,FALSE)))</f>
        <v/>
      </c>
      <c r="Y40" s="57"/>
      <c r="Z40" s="11">
        <f>IF(VLOOKUP(Z28,NP,14,FALSE)=0,"",VLOOKUP(Z28,NP,14,FALSE))</f>
        <v>4</v>
      </c>
      <c r="AA40" s="8" t="str">
        <f>IF(Z40="","",CONCATENATE(VLOOKUP(Z28,NP,15,FALSE),"  ",VLOOKUP(Z28,NP,16,FALSE)))</f>
        <v xml:space="preserve">7-CUCCHIARA.C/8-BEAUZAC.E  </v>
      </c>
      <c r="AB40" s="8"/>
      <c r="AC40" s="34"/>
      <c r="AD40" s="8"/>
      <c r="AE40" s="8"/>
      <c r="AF40" s="34"/>
      <c r="AG40" s="18"/>
      <c r="AH40" s="10"/>
      <c r="AK40" s="38"/>
      <c r="AN40" s="38"/>
      <c r="AP40" s="13"/>
      <c r="AX40" s="5"/>
    </row>
    <row r="41" spans="1:51" s="6" customFormat="1" ht="12" customHeight="1" x14ac:dyDescent="0.2">
      <c r="A41" s="80">
        <f>A35+2</f>
        <v>13</v>
      </c>
      <c r="B41" s="73">
        <f>IF(VLOOKUP(B43,NP,4,FALSE)=0,"",VLOOKUP(B43,NP,4,FALSE))</f>
        <v>12</v>
      </c>
      <c r="C41" s="8" t="str">
        <f>IF(B41="","",CONCATENATE(VLOOKUP(B43,NP,5,FALSE),"  ",VLOOKUP(B43,NP,6,FALSE)))</f>
        <v xml:space="preserve">23-CHRISTOPHE.J/24-THIOU.L  </v>
      </c>
      <c r="D41" s="8"/>
      <c r="E41" s="34"/>
      <c r="F41" s="8"/>
      <c r="G41" s="8"/>
      <c r="H41" s="34"/>
      <c r="I41" s="8"/>
      <c r="J41" s="5"/>
      <c r="M41" s="38"/>
      <c r="P41" s="38"/>
      <c r="R41" s="5"/>
      <c r="U41" s="38"/>
      <c r="X41" s="38"/>
      <c r="Y41" s="19"/>
      <c r="Z41" s="52">
        <v>16</v>
      </c>
      <c r="AA41" s="14" t="str">
        <f>IF(Z40="","",CONCATENATE(VLOOKUP(Z28,NP,18,FALSE)," pts - ",VLOOKUP(Z28,NP,21,FALSE)))</f>
        <v>4063 pts - CHILLY-MORANGIS CTT</v>
      </c>
      <c r="AB41" s="14"/>
      <c r="AC41" s="40"/>
      <c r="AD41" s="14"/>
      <c r="AE41" s="14"/>
      <c r="AF41" s="40"/>
      <c r="AG41" s="14"/>
      <c r="AH41" s="5"/>
      <c r="AK41" s="38"/>
      <c r="AN41" s="38"/>
      <c r="AP41" s="13"/>
      <c r="AX41" s="5"/>
    </row>
    <row r="42" spans="1:51" s="6" customFormat="1" ht="12" customHeight="1" x14ac:dyDescent="0.2">
      <c r="A42" s="36"/>
      <c r="B42" s="46" t="str">
        <f>IF(OR(B41="",VLOOKUP(B43,NP,10,FALSE)=0),"",IF(LEN(VLOOKUP(B43,NP,10,FALSE))=7,VLOOKUP(B43,NP,10,FALSE),VLOOKUP(B43,NP,10,FALSE)))</f>
        <v>08910402</v>
      </c>
      <c r="C42" s="9" t="str">
        <f>IF(B41="","",CONCATENATE(VLOOKUP(B43,NP,8,FALSE)," pts - ",VLOOKUP(B43,NP,11,FALSE)))</f>
        <v>2536 pts - AS CORBEIL-ESSONNES TT</v>
      </c>
      <c r="D42" s="9"/>
      <c r="E42" s="37"/>
      <c r="F42" s="9"/>
      <c r="G42" s="9"/>
      <c r="H42" s="37"/>
      <c r="I42" s="9"/>
      <c r="J42" s="52">
        <v>13</v>
      </c>
      <c r="M42" s="38"/>
      <c r="P42" s="38"/>
      <c r="R42" s="5"/>
      <c r="U42" s="38"/>
      <c r="X42" s="38"/>
      <c r="Y42" s="19"/>
      <c r="Z42" s="10"/>
      <c r="AA42" s="9" t="str">
        <f>IF(Z40="","",CONCATENATE(IF(VLOOKUP(R40,NP,23,FALSE)="","",IF(VLOOKUP(R40,NP,12,FALSE)=1,VLOOKUP(R40,NP,23,FALSE),-VLOOKUP(R40,NP,23,FALSE))),IF(VLOOKUP(R40,NP,24,FALSE)="","",CONCATENATE(" / ",IF(VLOOKUP(R40,NP,12,FALSE)=1,VLOOKUP(R40,NP,24,FALSE),-VLOOKUP(R40,NP,24,FALSE)))),IF(VLOOKUP(R40,NP,25,FALSE)="","",CONCATENATE(" / ",IF(VLOOKUP(R40,NP,12,FALSE)=1,VLOOKUP(R40,NP,25,FALSE),-VLOOKUP(R40,NP,25,FALSE)))),IF(VLOOKUP(R40,NP,26,FALSE)="","",CONCATENATE(" / ",IF(VLOOKUP(R40,NP,12,FALSE)=1,VLOOKUP(R40,NP,26,FALSE),-VLOOKUP(R40,NP,26,FALSE)))),IF(VLOOKUP(R40,NP,27,FALSE)="","",CONCATENATE(" / ",IF(VLOOKUP(R40,NP,12,FALSE)=1,VLOOKUP(R40,NP,27,FALSE),-VLOOKUP(R40,NP,27,FALSE)))),IF(VLOOKUP(R40,NP,28)="","",CONCATENATE(" / ",IF(VLOOKUP(R40,NP,12)=1,VLOOKUP(R40,NP,28),-VLOOKUP(R40,NP,28)))),IF(VLOOKUP(R40,NP,29)="","",CONCATENATE(" / ",IF(VLOOKUP(R40,NP,12)=1,VLOOKUP(R40,NP,29),-VLOOKUP(R40,NP,29))))))</f>
        <v/>
      </c>
      <c r="AB42" s="9"/>
      <c r="AC42" s="37"/>
      <c r="AD42" s="9"/>
      <c r="AE42" s="9"/>
      <c r="AF42" s="37"/>
      <c r="AG42" s="9"/>
      <c r="AH42" s="5"/>
      <c r="AI42" s="21"/>
      <c r="AJ42" s="21"/>
      <c r="AK42" s="35"/>
      <c r="AL42" s="21"/>
      <c r="AM42" s="21"/>
      <c r="AN42" s="35"/>
      <c r="AP42" s="13"/>
      <c r="AX42" s="24"/>
    </row>
    <row r="43" spans="1:51" s="6" customFormat="1" ht="12" customHeight="1" x14ac:dyDescent="0.2">
      <c r="A43" s="36"/>
      <c r="B43" s="74">
        <v>7</v>
      </c>
      <c r="C43" s="53" t="s">
        <v>7</v>
      </c>
      <c r="D43" s="53"/>
      <c r="E43" s="54" t="str">
        <f>IF(VLOOKUP(B43,NP,32,FALSE)="","",IF(VLOOKUP(B43,NP,32,FALSE)=0,"",VLOOKUP(B43,NP,32,FALSE)))</f>
        <v/>
      </c>
      <c r="F43" s="55" t="str">
        <f>IF(VLOOKUP(B43,NP,33,FALSE)="","",IF(VLOOKUP(B43,NP,34,FALSE)=2,"",VLOOKUP(B43,NP,34,FALSE)))</f>
        <v/>
      </c>
      <c r="G43" s="55"/>
      <c r="H43" s="56" t="str">
        <f>IF(VLOOKUP(B43,NP,33,FALSE)="","",IF(VLOOKUP(B43,NP,33,FALSE)=0,"",VLOOKUP(B43,NP,33,FALSE)))</f>
        <v/>
      </c>
      <c r="I43" s="57"/>
      <c r="J43" s="11">
        <f>IF(VLOOKUP(J46,NP,4,FALSE)=0,"",VLOOKUP(J46,NP,4,FALSE))</f>
        <v>12</v>
      </c>
      <c r="K43" s="8" t="str">
        <f>IF(J43="","",CONCATENATE(VLOOKUP(J46,NP,5,FALSE),"  ",VLOOKUP(J46,NP,6,FALSE)))</f>
        <v xml:space="preserve">23-CHRISTOPHE.J/24-THIOU.L  </v>
      </c>
      <c r="L43" s="8"/>
      <c r="M43" s="34"/>
      <c r="N43" s="8"/>
      <c r="O43" s="8"/>
      <c r="P43" s="34"/>
      <c r="Q43" s="8"/>
      <c r="R43" s="5"/>
      <c r="U43" s="38"/>
      <c r="X43" s="38"/>
      <c r="Y43" s="19"/>
      <c r="Z43" s="5"/>
      <c r="AC43" s="38"/>
      <c r="AF43" s="38"/>
      <c r="AH43" s="5"/>
      <c r="AK43" s="38"/>
      <c r="AN43" s="38"/>
      <c r="AP43" s="13"/>
      <c r="AX43" s="5"/>
    </row>
    <row r="44" spans="1:51" s="6" customFormat="1" ht="12" customHeight="1" x14ac:dyDescent="0.2">
      <c r="A44" s="36"/>
      <c r="B44" s="75"/>
      <c r="E44" s="38"/>
      <c r="H44" s="38"/>
      <c r="J44" s="13"/>
      <c r="K44" s="14" t="str">
        <f>IF(J43="","",CONCATENATE(VLOOKUP(J46,NP,8,FALSE)," pts - ",VLOOKUP(J46,NP,11,FALSE)))</f>
        <v>2536 pts - AS CORBEIL-ESSONNES TT</v>
      </c>
      <c r="L44" s="14"/>
      <c r="M44" s="40"/>
      <c r="N44" s="14"/>
      <c r="O44" s="14"/>
      <c r="P44" s="40"/>
      <c r="Q44" s="15"/>
      <c r="R44" s="10"/>
      <c r="U44" s="38"/>
      <c r="X44" s="38"/>
      <c r="Y44" s="19"/>
      <c r="Z44" s="5"/>
      <c r="AC44" s="38"/>
      <c r="AF44" s="38"/>
      <c r="AK44" s="38"/>
      <c r="AN44" s="38"/>
      <c r="AP44" s="13"/>
      <c r="AX44" s="5"/>
    </row>
    <row r="45" spans="1:51" s="6" customFormat="1" ht="12" customHeight="1" x14ac:dyDescent="0.2">
      <c r="A45" s="81">
        <f>A39+2</f>
        <v>14</v>
      </c>
      <c r="B45" s="73">
        <f>IF(VLOOKUP(B43,NP,14,FALSE)=0,"",VLOOKUP(B43,NP,14,FALSE))</f>
        <v>20</v>
      </c>
      <c r="C45" s="8" t="str">
        <f>IF(B45="","",CONCATENATE(VLOOKUP(B43,NP,15,FALSE),"  ",VLOOKUP(B43,NP,16,FALSE)))</f>
        <v xml:space="preserve">41-RODIER.M/42-RODIER.P  </v>
      </c>
      <c r="D45" s="8"/>
      <c r="E45" s="34"/>
      <c r="F45" s="8"/>
      <c r="G45" s="8"/>
      <c r="H45" s="34"/>
      <c r="I45" s="8"/>
      <c r="J45" s="10"/>
      <c r="K45" s="9" t="str">
        <f>IF(J43="","",CONCATENATE(IF(VLOOKUP(B43,NP,23,FALSE)="","",IF(VLOOKUP(B43,NP,12,FALSE)=1,VLOOKUP(B43,NP,23,FALSE),-VLOOKUP(B43,NP,23,FALSE))),IF(VLOOKUP(B43,NP,24,FALSE)="","",CONCATENATE(" / ",IF(VLOOKUP(B43,NP,12,FALSE)=1,VLOOKUP(B43,NP,24,FALSE),-VLOOKUP(B43,NP,24,FALSE)))),IF(VLOOKUP(B43,NP,25,FALSE)="","",CONCATENATE(" / ",IF(VLOOKUP(B43,NP,12,FALSE)=1,VLOOKUP(B43,NP,25,FALSE),-VLOOKUP(B43,NP,25,FALSE)))),IF(VLOOKUP(B43,NP,26,FALSE)="","",CONCATENATE(" / ",IF(VLOOKUP(B43,NP,12,FALSE)=1,VLOOKUP(B43,NP,26,FALSE),-VLOOKUP(B43,NP,26,FALSE)))),IF(VLOOKUP(B43,NP,27,FALSE)="","",CONCATENATE(" / ",IF(VLOOKUP(B43,NP,12,FALSE)=1,VLOOKUP(B43,NP,27,FALSE),-VLOOKUP(B43,NP,27,FALSE)))),IF(VLOOKUP(B43,NP,28)="","",CONCATENATE(" / ",IF(VLOOKUP(B43,NP,12)=1,VLOOKUP(B43,NP,28),-VLOOKUP(B43,NP,28)))),IF(VLOOKUP(B43,NP,29)="","",CONCATENATE(" / ",IF(VLOOKUP(B43,NP,12)=1,VLOOKUP(B43,NP,29),-VLOOKUP(B43,NP,29))))))</f>
        <v/>
      </c>
      <c r="L45" s="9"/>
      <c r="M45" s="37"/>
      <c r="N45" s="9"/>
      <c r="O45" s="9"/>
      <c r="P45" s="37"/>
      <c r="Q45" s="9"/>
      <c r="R45" s="10"/>
      <c r="S45" s="7"/>
      <c r="T45" s="7"/>
      <c r="U45" s="41"/>
      <c r="V45" s="7"/>
      <c r="W45" s="7"/>
      <c r="X45" s="41"/>
      <c r="Y45" s="19"/>
      <c r="Z45" s="5"/>
      <c r="AC45" s="38"/>
      <c r="AF45" s="38"/>
      <c r="AK45" s="38"/>
      <c r="AN45" s="38"/>
      <c r="AP45" s="13"/>
      <c r="AX45" s="5"/>
      <c r="AY45" s="25"/>
    </row>
    <row r="46" spans="1:51" s="6" customFormat="1" ht="12" customHeight="1" x14ac:dyDescent="0.2">
      <c r="A46" s="36"/>
      <c r="B46" s="46" t="str">
        <f>IF(OR(B45="",VLOOKUP(B43,NP,20,FALSE)=0),"",IF(LEN(VLOOKUP(B43,NP,20,FALSE))=7,VLOOKUP(B43,NP,20,FALSE),VLOOKUP(B43,NP,20,FALSE)))</f>
        <v>08911323</v>
      </c>
      <c r="C46" s="9" t="str">
        <f>IF(B45="","",CONCATENATE(VLOOKUP(B43,NP,18,FALSE)," pts - ",VLOOKUP(B43,NP,21,FALSE)))</f>
        <v>2032 pts - MENNECY TT</v>
      </c>
      <c r="D46" s="9"/>
      <c r="E46" s="37"/>
      <c r="F46" s="9"/>
      <c r="G46" s="9"/>
      <c r="H46" s="37"/>
      <c r="I46" s="9"/>
      <c r="J46" s="68">
        <v>20</v>
      </c>
      <c r="K46" s="53" t="s">
        <v>7</v>
      </c>
      <c r="L46" s="53"/>
      <c r="M46" s="54" t="str">
        <f>IF(VLOOKUP(J46,NP,32,FALSE)="","",IF(VLOOKUP(J46,NP,32,FALSE)=0,"",VLOOKUP(J46,NP,32,FALSE)))</f>
        <v/>
      </c>
      <c r="N46" s="55" t="str">
        <f>IF(VLOOKUP(J46,NP,33,FALSE)="","",IF(VLOOKUP(J46,NP,34,FALSE)=2,"",VLOOKUP(J46,NP,34,FALSE)))</f>
        <v/>
      </c>
      <c r="O46" s="55"/>
      <c r="P46" s="56" t="str">
        <f>IF(VLOOKUP(J46,NP,33,FALSE)="","",IF(VLOOKUP(J46,NP,33,FALSE)=0,"",VLOOKUP(J46,NP,33,FALSE)))</f>
        <v/>
      </c>
      <c r="Q46" s="57"/>
      <c r="R46" s="11">
        <f>IF(VLOOKUP(R40,NP,14,FALSE)=0,"",VLOOKUP(R40,NP,14,FALSE))</f>
        <v>4</v>
      </c>
      <c r="S46" s="8" t="str">
        <f>IF(R46="","",CONCATENATE(VLOOKUP(R40,NP,15,FALSE),"  ",VLOOKUP(R40,NP,16,FALSE)))</f>
        <v xml:space="preserve">7-CUCCHIARA.C/8-BEAUZAC.E  </v>
      </c>
      <c r="T46" s="8"/>
      <c r="U46" s="34"/>
      <c r="V46" s="8"/>
      <c r="W46" s="8"/>
      <c r="X46" s="34"/>
      <c r="Y46" s="18"/>
      <c r="Z46" s="10"/>
      <c r="AC46" s="38"/>
      <c r="AF46" s="38"/>
      <c r="AK46" s="38"/>
      <c r="AN46" s="38"/>
      <c r="AP46" s="13"/>
      <c r="AX46" s="5"/>
      <c r="AY46" s="25"/>
    </row>
    <row r="47" spans="1:51" s="6" customFormat="1" ht="12" customHeight="1" x14ac:dyDescent="0.2">
      <c r="A47" s="81">
        <f>A41+2</f>
        <v>15</v>
      </c>
      <c r="B47" s="73">
        <f>IF(VLOOKUP(B49,NP,4,FALSE)=0,"",VLOOKUP(B49,NP,4,FALSE))</f>
        <v>29</v>
      </c>
      <c r="C47" s="8" t="str">
        <f>IF(B47="","",CONCATENATE(VLOOKUP(B49,NP,5,FALSE),"  ",VLOOKUP(B49,NP,6,FALSE)))</f>
        <v xml:space="preserve">59-ROSSET.C/60-DJIAN.R  </v>
      </c>
      <c r="D47" s="8"/>
      <c r="E47" s="34"/>
      <c r="F47" s="8"/>
      <c r="G47" s="8"/>
      <c r="H47" s="34"/>
      <c r="I47" s="8"/>
      <c r="J47" s="5"/>
      <c r="M47" s="38"/>
      <c r="P47" s="38"/>
      <c r="R47" s="52">
        <v>16</v>
      </c>
      <c r="S47" s="14" t="str">
        <f>IF(R46="","",CONCATENATE(VLOOKUP(R40,NP,18,FALSE)," pts - ",VLOOKUP(R40,NP,21,FALSE)))</f>
        <v>4063 pts - CHILLY-MORANGIS CTT</v>
      </c>
      <c r="T47" s="14"/>
      <c r="U47" s="40"/>
      <c r="V47" s="14"/>
      <c r="W47" s="14"/>
      <c r="X47" s="40"/>
      <c r="Y47" s="14"/>
      <c r="Z47" s="5"/>
      <c r="AC47" s="38"/>
      <c r="AF47" s="38"/>
      <c r="AK47" s="38"/>
      <c r="AN47" s="38"/>
      <c r="AP47" s="13"/>
      <c r="AX47" s="5"/>
      <c r="AY47" s="26"/>
    </row>
    <row r="48" spans="1:51" s="6" customFormat="1" ht="12" customHeight="1" x14ac:dyDescent="0.2">
      <c r="A48" s="36"/>
      <c r="B48" s="46" t="str">
        <f>IF(OR(B47="",VLOOKUP(B49,NP,10,FALSE)=0),"",IF(LEN(VLOOKUP(B49,NP,10,FALSE))=7,VLOOKUP(B49,NP,10,FALSE),VLOOKUP(B49,NP,10,FALSE)))</f>
        <v>08911050</v>
      </c>
      <c r="C48" s="9" t="str">
        <f>IF(B47="","",CONCATENATE(VLOOKUP(B49,NP,8,FALSE)," pts- ",VLOOKUP(B49,NP,11,FALSE)))</f>
        <v>1642 pts- CHEVRY II</v>
      </c>
      <c r="D48" s="9"/>
      <c r="E48" s="37"/>
      <c r="F48" s="9"/>
      <c r="G48" s="9"/>
      <c r="H48" s="37"/>
      <c r="I48" s="9"/>
      <c r="J48" s="10"/>
      <c r="M48" s="38"/>
      <c r="P48" s="38"/>
      <c r="R48" s="10"/>
      <c r="S48" s="9" t="str">
        <f>IF(R46="","",CONCATENATE(IF(VLOOKUP(J46,NP,23,FALSE)="","",IF(VLOOKUP(J46,NP,12,FALSE)=1,VLOOKUP(J46,NP,23,FALSE),-VLOOKUP(J46,NP,23,FALSE))),IF(VLOOKUP(J46,NP,24,FALSE)="","",CONCATENATE(" / ",IF(VLOOKUP(J46,NP,12,FALSE)=1,VLOOKUP(J46,NP,24,FALSE),-VLOOKUP(J46,NP,24,FALSE)))),IF(VLOOKUP(J46,NP,25,FALSE)="","",CONCATENATE(" / ",IF(VLOOKUP(J46,NP,12,FALSE)=1,VLOOKUP(J46,NP,25,FALSE),-VLOOKUP(J46,NP,25,FALSE)))),IF(VLOOKUP(J46,NP,26,FALSE)="","",CONCATENATE(" / ",IF(VLOOKUP(J46,NP,12,FALSE)=1,VLOOKUP(J46,NP,26,FALSE),-VLOOKUP(J46,NP,26,FALSE)))),IF(VLOOKUP(J46,NP,27,FALSE)="","",CONCATENATE(" / ",IF(VLOOKUP(J46,NP,12,FALSE)=1,VLOOKUP(J46,NP,27,FALSE),-VLOOKUP(J46,NP,27,FALSE)))),IF(VLOOKUP(J46,NP,28)="","",CONCATENATE(" / ",IF(VLOOKUP(J46,NP,12)=1,VLOOKUP(J46,NP,28),-VLOOKUP(J46,NP,28)))),IF(VLOOKUP(J46,NP,29)="","",CONCATENATE(" / ",IF(VLOOKUP(J46,NP,12)=1,VLOOKUP(J46,NP,29),-VLOOKUP(J46,NP,29))))))</f>
        <v/>
      </c>
      <c r="T48" s="9"/>
      <c r="U48" s="37"/>
      <c r="V48" s="9"/>
      <c r="W48" s="9"/>
      <c r="X48" s="37"/>
      <c r="Y48" s="9"/>
      <c r="Z48" s="5"/>
      <c r="AC48" s="38"/>
      <c r="AF48" s="38"/>
      <c r="AK48" s="38"/>
      <c r="AN48" s="38"/>
      <c r="AP48" s="13"/>
      <c r="AX48" s="5"/>
      <c r="AY48" s="26"/>
    </row>
    <row r="49" spans="1:51" s="6" customFormat="1" ht="12" customHeight="1" x14ac:dyDescent="0.2">
      <c r="A49" s="36"/>
      <c r="B49" s="74">
        <v>8</v>
      </c>
      <c r="C49" s="53" t="s">
        <v>7</v>
      </c>
      <c r="D49" s="53"/>
      <c r="E49" s="54" t="str">
        <f>IF(VLOOKUP(B49,NP,32,FALSE)="","",IF(VLOOKUP(B49,NP,32,FALSE)=0,"",VLOOKUP(B49,NP,32,FALSE)))</f>
        <v/>
      </c>
      <c r="F49" s="55" t="str">
        <f>IF(VLOOKUP(B49,NP,33,FALSE)="","",IF(VLOOKUP(B49,NP,34,FALSE)=2,"",VLOOKUP(B49,NP,34,FALSE)))</f>
        <v/>
      </c>
      <c r="G49" s="55"/>
      <c r="H49" s="56" t="str">
        <f>IF(VLOOKUP(B49,NP,33,FALSE)="","",IF(VLOOKUP(B49,NP,33,FALSE)=0,"",VLOOKUP(B49,NP,33,FALSE)))</f>
        <v/>
      </c>
      <c r="I49" s="57"/>
      <c r="J49" s="11">
        <f>IF(VLOOKUP(J46,NP,14,FALSE)=0,"",VLOOKUP(J46,NP,14,FALSE))</f>
        <v>4</v>
      </c>
      <c r="K49" s="8" t="str">
        <f>IF(J49="","",CONCATENATE(VLOOKUP(J46,NP,15,FALSE),"  ",VLOOKUP(J46,NP,16,FALSE)))</f>
        <v xml:space="preserve">7-CUCCHIARA.C/8-BEAUZAC.E  </v>
      </c>
      <c r="L49" s="8"/>
      <c r="M49" s="34"/>
      <c r="N49" s="8"/>
      <c r="O49" s="8"/>
      <c r="P49" s="34"/>
      <c r="Q49" s="18"/>
      <c r="R49" s="10"/>
      <c r="U49" s="38"/>
      <c r="X49" s="38"/>
      <c r="Z49" s="5"/>
      <c r="AC49" s="38"/>
      <c r="AF49" s="38"/>
      <c r="AK49" s="38"/>
      <c r="AN49" s="38"/>
      <c r="AP49" s="13"/>
      <c r="AX49" s="5"/>
      <c r="AY49" s="26"/>
    </row>
    <row r="50" spans="1:51" s="6" customFormat="1" ht="12" customHeight="1" x14ac:dyDescent="0.2">
      <c r="A50" s="36"/>
      <c r="B50" s="75"/>
      <c r="E50" s="38"/>
      <c r="H50" s="38"/>
      <c r="J50" s="52">
        <v>16</v>
      </c>
      <c r="K50" s="14" t="str">
        <f>IF(J49="","",CONCATENATE(VLOOKUP(J46,NP,18,FALSE)," pts - ",VLOOKUP(J46,NP,21,FALSE)))</f>
        <v>4063 pts - CHILLY-MORANGIS CTT</v>
      </c>
      <c r="L50" s="14"/>
      <c r="M50" s="40"/>
      <c r="N50" s="14"/>
      <c r="O50" s="14"/>
      <c r="P50" s="40"/>
      <c r="Q50" s="14"/>
      <c r="R50" s="5"/>
      <c r="U50" s="38"/>
      <c r="X50" s="38"/>
      <c r="Z50" s="5"/>
      <c r="AC50" s="38"/>
      <c r="AF50" s="38"/>
      <c r="AK50" s="38"/>
      <c r="AN50" s="38"/>
      <c r="AP50" s="13"/>
      <c r="AX50" s="5"/>
      <c r="AY50" s="27"/>
    </row>
    <row r="51" spans="1:51" s="6" customFormat="1" ht="12" customHeight="1" x14ac:dyDescent="0.2">
      <c r="A51" s="78">
        <f>A45+2</f>
        <v>16</v>
      </c>
      <c r="B51" s="73">
        <f>IF(VLOOKUP(B49,NP,14,FALSE)=0,"",VLOOKUP(B49,NP,14,FALSE))</f>
        <v>4</v>
      </c>
      <c r="C51" s="8" t="str">
        <f>IF(B51="","",CONCATENATE(VLOOKUP(B49,NP,15,FALSE),"  ",VLOOKUP(B49,NP,16,FALSE)))</f>
        <v xml:space="preserve">7-CUCCHIARA.C/8-BEAUZAC.E  </v>
      </c>
      <c r="D51" s="8"/>
      <c r="E51" s="34"/>
      <c r="F51" s="8"/>
      <c r="G51" s="8"/>
      <c r="H51" s="34"/>
      <c r="I51" s="8"/>
      <c r="J51" s="10"/>
      <c r="K51" s="9" t="str">
        <f>IF(J49="","",CONCATENATE(IF(VLOOKUP(B49,NP,23,FALSE)="","",IF(VLOOKUP(B49,NP,12,FALSE)=1,VLOOKUP(B49,NP,23,FALSE),-VLOOKUP(B49,NP,23,FALSE))),IF(VLOOKUP(B49,NP,24,FALSE)="","",CONCATENATE(" / ",IF(VLOOKUP(B49,NP,12,FALSE)=1,VLOOKUP(B49,NP,24,FALSE),-VLOOKUP(B49,NP,24,FALSE)))),IF(VLOOKUP(B49,NP,25,FALSE)="","",CONCATENATE(" / ",IF(VLOOKUP(B49,NP,12,FALSE)=1,VLOOKUP(B49,NP,25,FALSE),-VLOOKUP(B49,NP,25,FALSE)))),IF(VLOOKUP(B49,NP,26,FALSE)="","",CONCATENATE(" / ",IF(VLOOKUP(B49,NP,12,FALSE)=1,VLOOKUP(B49,NP,26,FALSE),-VLOOKUP(B49,NP,26,FALSE)))),IF(VLOOKUP(B49,NP,27,FALSE)="","",CONCATENATE(" / ",IF(VLOOKUP(B49,NP,12,FALSE)=1,VLOOKUP(B49,NP,27,FALSE),-VLOOKUP(B49,NP,27,FALSE)))),IF(VLOOKUP(B49,NP,28)="","",CONCATENATE(" / ",IF(VLOOKUP(B49,NP,12)=1,VLOOKUP(B49,NP,28),-VLOOKUP(B49,NP,28)))),IF(VLOOKUP(B49,NP,29)="","",CONCATENATE(" / ",IF(VLOOKUP(B49,NP,12)=1,VLOOKUP(B49,NP,29),-VLOOKUP(B49,NP,29))))))</f>
        <v/>
      </c>
      <c r="L51" s="9"/>
      <c r="M51" s="37"/>
      <c r="N51" s="9"/>
      <c r="O51" s="9"/>
      <c r="P51" s="37"/>
      <c r="Q51" s="9"/>
      <c r="R51" s="5"/>
      <c r="U51" s="38"/>
      <c r="X51" s="38"/>
      <c r="Z51" s="5"/>
      <c r="AC51" s="38"/>
      <c r="AF51" s="38"/>
      <c r="AK51" s="38"/>
      <c r="AN51" s="38"/>
      <c r="AP51" s="13"/>
      <c r="AX51" s="5"/>
      <c r="AY51" s="27"/>
    </row>
    <row r="52" spans="1:51" s="6" customFormat="1" ht="12" customHeight="1" x14ac:dyDescent="0.2">
      <c r="A52" s="36"/>
      <c r="B52" s="46" t="str">
        <f>IF(OR(B51="",VLOOKUP(B49,NP,20,FALSE)=0),"",IF(LEN(VLOOKUP(B49,NP,20,FALSE))=7,VLOOKUP(B49,NP,20,FALSE),VLOOKUP(B49,NP,20,FALSE)))</f>
        <v>08910918</v>
      </c>
      <c r="C52" s="9" t="str">
        <f>IF(B51="","",CONCATENATE(VLOOKUP(B49,NP,18,FALSE)," pts - ",VLOOKUP(B49,NP,21,FALSE)))</f>
        <v>4063 pts - CHILLY-MORANGIS CTT</v>
      </c>
      <c r="D52" s="9"/>
      <c r="E52" s="37"/>
      <c r="F52" s="9"/>
      <c r="G52" s="9"/>
      <c r="H52" s="37"/>
      <c r="I52" s="9"/>
      <c r="J52" s="5"/>
      <c r="M52" s="38"/>
      <c r="P52" s="38"/>
      <c r="R52" s="5"/>
      <c r="U52" s="38"/>
      <c r="X52" s="38"/>
      <c r="Z52" s="5"/>
      <c r="AC52" s="38"/>
      <c r="AF52" s="38"/>
      <c r="AH52" s="68">
        <v>31</v>
      </c>
      <c r="AI52" s="53" t="s">
        <v>7</v>
      </c>
      <c r="AJ52" s="53"/>
      <c r="AK52" s="54" t="str">
        <f>IF(VLOOKUP(AH52,NP,32,FALSE)="","",IF(VLOOKUP(AH52,NP,32,FALSE)=0,"",VLOOKUP(AH52,NP,32,FALSE)))</f>
        <v/>
      </c>
      <c r="AL52" s="55" t="str">
        <f>IF(VLOOKUP(AH52,NP,33,FALSE)="","",IF(VLOOKUP(AH52,NP,34,FALSE)=2,"",VLOOKUP(AH52,NP,34,FALSE)))</f>
        <v/>
      </c>
      <c r="AM52" s="55"/>
      <c r="AN52" s="56" t="str">
        <f>IF(VLOOKUP(AH52,NP,33,FALSE)="","",IF(VLOOKUP(AH52,NP,33,FALSE)=0,"",VLOOKUP(AH52,NP,33,FALSE)))</f>
        <v/>
      </c>
      <c r="AO52" s="57"/>
      <c r="AP52" s="11">
        <f>IF(VLOOKUP(AH52,NP,12,FALSE)=1,VLOOKUP(AH52,NP,4,FALSE),IF(VLOOKUP(AH52,NP,22,FALSE)=1,VLOOKUP(AH52,NP,14,FALSE),""))</f>
        <v>2</v>
      </c>
      <c r="AQ52" s="8" t="str">
        <f>IF(AP52="","",IF(VLOOKUP(AH52,NP,12,FALSE)=1,CONCATENATE(VLOOKUP(AH52,NP,5,FALSE),"  ",VLOOKUP(AH52,NP,6,FALSE)),IF(VLOOKUP(AH52,NP,22,FALSE)=1,CONCATENATE(VLOOKUP(AH52,NP,15,FALSE),"  ",VLOOKUP(AH52,NP,16,FALSE)),"")))</f>
        <v xml:space="preserve">3-GENESTOUT.G/4-GAUGEZ.M  </v>
      </c>
      <c r="AR52" s="8"/>
      <c r="AS52" s="8"/>
      <c r="AT52" s="8"/>
      <c r="AU52" s="8"/>
      <c r="AV52" s="8"/>
      <c r="AW52" s="8"/>
      <c r="AX52" s="24" t="s">
        <v>10</v>
      </c>
      <c r="AY52" s="21"/>
    </row>
    <row r="53" spans="1:51" s="6" customFormat="1" ht="12" customHeight="1" x14ac:dyDescent="0.2">
      <c r="A53" s="78">
        <f>A47+2</f>
        <v>17</v>
      </c>
      <c r="B53" s="73">
        <f>IF(VLOOKUP(B55,NP,4,FALSE)=0,"",VLOOKUP(B55,NP,4,FALSE))</f>
        <v>3</v>
      </c>
      <c r="C53" s="8" t="str">
        <f>IF(B53="","",CONCATENATE(VLOOKUP(B55,NP,5,FALSE),"  ",VLOOKUP(B55,NP,6,FALSE)))</f>
        <v xml:space="preserve">5-REGNAULD.S/6-HAMDOUN.M  </v>
      </c>
      <c r="D53" s="8"/>
      <c r="E53" s="34"/>
      <c r="F53" s="8"/>
      <c r="G53" s="8"/>
      <c r="H53" s="34"/>
      <c r="I53" s="8"/>
      <c r="J53" s="5"/>
      <c r="M53" s="38"/>
      <c r="P53" s="38"/>
      <c r="R53" s="5"/>
      <c r="U53" s="38"/>
      <c r="X53" s="38"/>
      <c r="Z53" s="5"/>
      <c r="AC53" s="38"/>
      <c r="AF53" s="38"/>
      <c r="AH53" s="5"/>
      <c r="AK53" s="38"/>
      <c r="AN53" s="38"/>
      <c r="AP53" s="13"/>
      <c r="AQ53" s="9" t="str">
        <f>IF(AP52="","",IF(VLOOKUP(AH52,NP,12,FALSE)=1,CONCATENATE(VLOOKUP(AH52,NP,8,FALSE)," pts - ",VLOOKUP(AH52,NP,11,FALSE)),IF(VLOOKUP(AH52,NP,22,FALSE)=1,CONCATENATE(VLOOKUP(AH52,NP,18,FALSE)," pts - ",VLOOKUP(AH52,NP,21,FALSE)),"")))</f>
        <v>4197 pts - PALAISEAU US</v>
      </c>
      <c r="AR53" s="9"/>
      <c r="AS53" s="9"/>
      <c r="AT53" s="9"/>
      <c r="AU53" s="9"/>
      <c r="AV53" s="9"/>
      <c r="AW53" s="9"/>
      <c r="AX53" s="5"/>
      <c r="AY53" s="28"/>
    </row>
    <row r="54" spans="1:51" s="6" customFormat="1" ht="12" customHeight="1" x14ac:dyDescent="0.2">
      <c r="A54" s="36"/>
      <c r="B54" s="46" t="str">
        <f>IF(OR(B53="",VLOOKUP(B55,NP,10,FALSE)=0),"",IF(LEN(VLOOKUP(B55,NP,10,FALSE))=7,VLOOKUP(B55,NP,10,FALSE),VLOOKUP(B55,NP,10,FALSE)))</f>
        <v>08910918</v>
      </c>
      <c r="C54" s="9" t="str">
        <f>IF(B53="","",CONCATENATE(VLOOKUP(B55,NP,8,FALSE)," pts - ",VLOOKUP(B55,NP,11,FALSE)))</f>
        <v>4257 pts - CHILLY-MORANGIS CTT</v>
      </c>
      <c r="D54" s="9"/>
      <c r="E54" s="37"/>
      <c r="F54" s="9"/>
      <c r="G54" s="9"/>
      <c r="H54" s="37"/>
      <c r="I54" s="9"/>
      <c r="J54" s="52">
        <v>17</v>
      </c>
      <c r="M54" s="38"/>
      <c r="P54" s="38"/>
      <c r="R54" s="5"/>
      <c r="U54" s="38"/>
      <c r="X54" s="38"/>
      <c r="Z54" s="5"/>
      <c r="AC54" s="38"/>
      <c r="AF54" s="38"/>
      <c r="AH54" s="5"/>
      <c r="AK54" s="38"/>
      <c r="AN54" s="38"/>
      <c r="AP54" s="10"/>
      <c r="AQ54" s="9" t="str">
        <f>IF(AP52="","",CONCATENATE(IF(VLOOKUP(AH52,NP,23,FALSE)="","",IF(VLOOKUP(AH52,NP,12,FALSE)=1,VLOOKUP(AH52,NP,23,FALSE),-VLOOKUP(AH52,NP,23,FALSE))),IF(VLOOKUP(AH52,NP,24,FALSE)="","",CONCATENATE(" / ",IF(VLOOKUP(AH52,NP,12,FALSE)=1,VLOOKUP(AH52,NP,24,FALSE),-VLOOKUP(AH52,NP,24,FALSE)))),IF(VLOOKUP(AH52,NP,25,FALSE)="","",CONCATENATE(" / ",IF(VLOOKUP(AH52,NP,12,FALSE)=1,VLOOKUP(AH52,NP,25,FALSE),-VLOOKUP(AH52,NP,25,FALSE)))),IF(VLOOKUP(AH52,NP,26,FALSE)="","",CONCATENATE(" / ",IF(VLOOKUP(AH52,NP,12,FALSE)=1,VLOOKUP(AH52,NP,26,FALSE),-VLOOKUP(AH52,NP,26,FALSE)))),IF(VLOOKUP(AH52,NP,27,FALSE)="","",CONCATENATE(" / ",IF(VLOOKUP(AH52,NP,12,FALSE)=1,VLOOKUP(AH52,NP,27,FALSE),-VLOOKUP(AH52,NP,27,FALSE)))),IF(VLOOKUP(AH52,NP,28)="","",CONCATENATE(" / ",IF(VLOOKUP(AH52,NP,12)=1,VLOOKUP(AH52,NP,28),-VLOOKUP(AH52,NP,28)))),IF(VLOOKUP(AH52,NP,29)="","",CONCATENATE(" / ",IF(VLOOKUP(AH52,NP,12)=1,VLOOKUP(AH52,NP,29),-VLOOKUP(AH52,NP,29))))))</f>
        <v/>
      </c>
      <c r="AR54" s="9"/>
      <c r="AS54" s="9"/>
      <c r="AT54" s="9"/>
      <c r="AU54" s="9"/>
      <c r="AV54" s="9"/>
      <c r="AW54" s="9"/>
      <c r="AX54" s="1"/>
      <c r="AY54" s="28"/>
    </row>
    <row r="55" spans="1:51" s="6" customFormat="1" ht="12" customHeight="1" x14ac:dyDescent="0.2">
      <c r="A55" s="36"/>
      <c r="B55" s="74">
        <v>9</v>
      </c>
      <c r="C55" s="53" t="s">
        <v>7</v>
      </c>
      <c r="D55" s="53"/>
      <c r="E55" s="54" t="str">
        <f>IF(VLOOKUP(B55,NP,32,FALSE)="","",IF(VLOOKUP(B55,NP,32,FALSE)=0,"",VLOOKUP(B55,NP,32,FALSE)))</f>
        <v/>
      </c>
      <c r="F55" s="55" t="str">
        <f>IF(VLOOKUP(B55,NP,33,FALSE)="","",IF(VLOOKUP(B55,NP,34,FALSE)=2,"",VLOOKUP(B55,NP,34,FALSE)))</f>
        <v/>
      </c>
      <c r="G55" s="55"/>
      <c r="H55" s="56" t="str">
        <f>IF(VLOOKUP(B55,NP,33,FALSE)="","",IF(VLOOKUP(B55,NP,33,FALSE)=0,"",VLOOKUP(B55,NP,33,FALSE)))</f>
        <v/>
      </c>
      <c r="I55" s="57"/>
      <c r="J55" s="11">
        <f>IF(VLOOKUP(J58,NP,4,FALSE)=0,"",VLOOKUP(J58,NP,4,FALSE))</f>
        <v>3</v>
      </c>
      <c r="K55" s="8" t="str">
        <f>IF(J55="","",CONCATENATE(VLOOKUP(J58,NP,5,FALSE),"  ",VLOOKUP(J58,NP,6,FALSE)))</f>
        <v xml:space="preserve">5-REGNAULD.S/6-HAMDOUN.M  </v>
      </c>
      <c r="L55" s="8"/>
      <c r="M55" s="34"/>
      <c r="N55" s="8"/>
      <c r="O55" s="8"/>
      <c r="P55" s="34"/>
      <c r="Q55" s="8"/>
      <c r="R55" s="5"/>
      <c r="U55" s="38"/>
      <c r="X55" s="38"/>
      <c r="Z55" s="5"/>
      <c r="AC55" s="38"/>
      <c r="AF55" s="38"/>
      <c r="AH55" s="5"/>
      <c r="AK55" s="38"/>
      <c r="AN55" s="38"/>
      <c r="AP55" s="13"/>
      <c r="AX55" s="1"/>
      <c r="AY55" s="28"/>
    </row>
    <row r="56" spans="1:51" s="6" customFormat="1" ht="12" customHeight="1" x14ac:dyDescent="0.2">
      <c r="A56" s="36"/>
      <c r="B56" s="75"/>
      <c r="E56" s="38"/>
      <c r="H56" s="38"/>
      <c r="J56" s="13"/>
      <c r="K56" s="14" t="str">
        <f>IF(J55="","",CONCATENATE(VLOOKUP(J58,NP,8,FALSE)," pts - ",VLOOKUP(J58,NP,11,FALSE)))</f>
        <v>4257 pts - CHILLY-MORANGIS CTT</v>
      </c>
      <c r="L56" s="14"/>
      <c r="M56" s="40"/>
      <c r="N56" s="14"/>
      <c r="O56" s="14"/>
      <c r="P56" s="40"/>
      <c r="Q56" s="15"/>
      <c r="R56" s="10"/>
      <c r="U56" s="38"/>
      <c r="X56" s="38"/>
      <c r="Z56" s="5"/>
      <c r="AC56" s="38"/>
      <c r="AF56" s="38"/>
      <c r="AH56" s="5"/>
      <c r="AK56" s="38"/>
      <c r="AN56" s="38"/>
      <c r="AP56" s="13"/>
      <c r="AX56" s="1"/>
      <c r="AY56" s="28"/>
    </row>
    <row r="57" spans="1:51" s="6" customFormat="1" ht="12" customHeight="1" x14ac:dyDescent="0.2">
      <c r="A57" s="81">
        <f>A51+2</f>
        <v>18</v>
      </c>
      <c r="B57" s="73">
        <f>IF(VLOOKUP(B55,NP,14,FALSE)=0,"",VLOOKUP(B55,NP,14,FALSE))</f>
        <v>89</v>
      </c>
      <c r="C57" s="8" t="str">
        <f>IF(B57="","",CONCATENATE(VLOOKUP(B55,NP,15,FALSE),"  ",VLOOKUP(B55,NP,16,FALSE)))</f>
        <v xml:space="preserve">82-BUZARE.T/33-GAUTIER.F  </v>
      </c>
      <c r="D57" s="8"/>
      <c r="E57" s="34"/>
      <c r="F57" s="8"/>
      <c r="G57" s="8"/>
      <c r="H57" s="34"/>
      <c r="I57" s="8"/>
      <c r="J57" s="10"/>
      <c r="K57" s="9" t="str">
        <f>IF(J55="","",CONCATENATE(IF(VLOOKUP(B55,NP,23,FALSE)="","",IF(VLOOKUP(B55,NP,12,FALSE)=1,VLOOKUP(B55,NP,23,FALSE),-VLOOKUP(B55,NP,23,FALSE))),IF(VLOOKUP(B55,NP,24,FALSE)="","",CONCATENATE(" / ",IF(VLOOKUP(B55,NP,12,FALSE)=1,VLOOKUP(B55,NP,24,FALSE),-VLOOKUP(B55,NP,24,FALSE)))),IF(VLOOKUP(B55,NP,25,FALSE)="","",CONCATENATE(" / ",IF(VLOOKUP(B55,NP,12,FALSE)=1,VLOOKUP(B55,NP,25,FALSE),-VLOOKUP(B55,NP,25,FALSE)))),IF(VLOOKUP(B55,NP,26,FALSE)="","",CONCATENATE(" / ",IF(VLOOKUP(B55,NP,12,FALSE)=1,VLOOKUP(B55,NP,26,FALSE),-VLOOKUP(B55,NP,26,FALSE)))),IF(VLOOKUP(B55,NP,27,FALSE)="","",CONCATENATE(" / ",IF(VLOOKUP(B55,NP,12,FALSE)=1,VLOOKUP(B55,NP,27,FALSE),-VLOOKUP(B55,NP,27,FALSE)))),IF(VLOOKUP(B55,NP,28)="","",CONCATENATE(" / ",IF(VLOOKUP(B55,NP,12)=1,VLOOKUP(B55,NP,28),-VLOOKUP(B55,NP,28)))),IF(VLOOKUP(B55,NP,29)="","",CONCATENATE(" / ",IF(VLOOKUP(B55,NP,12)=1,VLOOKUP(B55,NP,29),-VLOOKUP(B55,NP,29))))))</f>
        <v/>
      </c>
      <c r="L57" s="9"/>
      <c r="M57" s="37"/>
      <c r="N57" s="9"/>
      <c r="O57" s="9"/>
      <c r="P57" s="37"/>
      <c r="Q57" s="17"/>
      <c r="R57" s="52">
        <v>17</v>
      </c>
      <c r="U57" s="38"/>
      <c r="X57" s="38"/>
      <c r="Z57" s="5"/>
      <c r="AC57" s="38"/>
      <c r="AF57" s="38"/>
      <c r="AH57" s="5"/>
      <c r="AK57" s="38"/>
      <c r="AN57" s="38"/>
      <c r="AP57" s="13"/>
      <c r="AX57" s="1"/>
      <c r="AY57" s="28"/>
    </row>
    <row r="58" spans="1:51" s="6" customFormat="1" ht="12" customHeight="1" x14ac:dyDescent="0.2">
      <c r="A58" s="36"/>
      <c r="B58" s="46" t="str">
        <f>IF(OR(B57="",VLOOKUP(B55,NP,20,FALSE)=0),"",IF(LEN(VLOOKUP(B55,NP,20,FALSE))=7,VLOOKUP(B55,NP,20,FALSE),VLOOKUP(B55,NP,20,FALSE)))</f>
        <v>08910402</v>
      </c>
      <c r="C58" s="9" t="str">
        <f>IF(B57="","",CONCATENATE(VLOOKUP(B55,NP,18,FALSE)," pts - ",VLOOKUP(B55,NP,21,FALSE)))</f>
        <v>1629 pts - AS CORBEIL-ESSONNES TT</v>
      </c>
      <c r="D58" s="9"/>
      <c r="E58" s="37"/>
      <c r="F58" s="9"/>
      <c r="G58" s="9"/>
      <c r="H58" s="37"/>
      <c r="I58" s="9"/>
      <c r="J58" s="68">
        <v>21</v>
      </c>
      <c r="K58" s="53" t="s">
        <v>7</v>
      </c>
      <c r="L58" s="53"/>
      <c r="M58" s="54" t="str">
        <f>IF(VLOOKUP(J58,NP,32,FALSE)="","",IF(VLOOKUP(J58,NP,32,FALSE)=0,"",VLOOKUP(J58,NP,32,FALSE)))</f>
        <v/>
      </c>
      <c r="N58" s="55" t="str">
        <f>IF(VLOOKUP(J58,NP,33,FALSE)="","",IF(VLOOKUP(J58,NP,34,FALSE)=2,"",VLOOKUP(J58,NP,34,FALSE)))</f>
        <v/>
      </c>
      <c r="O58" s="55"/>
      <c r="P58" s="56" t="str">
        <f>IF(VLOOKUP(J58,NP,33,FALSE)="","",IF(VLOOKUP(J58,NP,33,FALSE)=0,"",VLOOKUP(J58,NP,33,FALSE)))</f>
        <v/>
      </c>
      <c r="Q58" s="57"/>
      <c r="R58" s="11">
        <f>IF(VLOOKUP(R64,NP,4,FALSE)=0,"",VLOOKUP(R64,NP,4,FALSE))</f>
        <v>3</v>
      </c>
      <c r="S58" s="8" t="str">
        <f>IF(R58="","",CONCATENATE(VLOOKUP(R64,NP,5,FALSE),"  ",VLOOKUP(R64,NP,6,FALSE)))</f>
        <v xml:space="preserve">5-REGNAULD.S/6-HAMDOUN.M  </v>
      </c>
      <c r="T58" s="8"/>
      <c r="U58" s="34"/>
      <c r="V58" s="8"/>
      <c r="W58" s="8"/>
      <c r="X58" s="34"/>
      <c r="Y58" s="8"/>
      <c r="Z58" s="5"/>
      <c r="AC58" s="38"/>
      <c r="AF58" s="38"/>
      <c r="AH58" s="5"/>
      <c r="AK58" s="38"/>
      <c r="AN58" s="38"/>
      <c r="AP58" s="13"/>
      <c r="AX58" s="1"/>
      <c r="AY58" s="28"/>
    </row>
    <row r="59" spans="1:51" s="6" customFormat="1" ht="12" customHeight="1" x14ac:dyDescent="0.2">
      <c r="A59" s="81">
        <f>A53+2</f>
        <v>19</v>
      </c>
      <c r="B59" s="73">
        <f>IF(VLOOKUP(B61,NP,4,FALSE)=0,"",VLOOKUP(B61,NP,4,FALSE))</f>
        <v>19</v>
      </c>
      <c r="C59" s="8" t="str">
        <f>IF(B59="","",CONCATENATE(VLOOKUP(B61,NP,5,FALSE),"  ",VLOOKUP(B61,NP,6,FALSE)))</f>
        <v xml:space="preserve">39-BICALHO.L/40-CASANA.V  </v>
      </c>
      <c r="D59" s="8"/>
      <c r="E59" s="34"/>
      <c r="F59" s="8"/>
      <c r="G59" s="8"/>
      <c r="H59" s="34"/>
      <c r="I59" s="8"/>
      <c r="J59" s="5"/>
      <c r="M59" s="38"/>
      <c r="P59" s="38"/>
      <c r="R59" s="13"/>
      <c r="S59" s="14" t="str">
        <f>IF(R58="","",CONCATENATE(VLOOKUP(R64,NP,8,FALSE)," pts - ",VLOOKUP(R64,NP,11,FALSE)))</f>
        <v>4257 pts - CHILLY-MORANGIS CTT</v>
      </c>
      <c r="T59" s="14"/>
      <c r="U59" s="40"/>
      <c r="V59" s="14"/>
      <c r="W59" s="14"/>
      <c r="X59" s="40"/>
      <c r="Y59" s="15"/>
      <c r="Z59" s="10"/>
      <c r="AC59" s="38"/>
      <c r="AF59" s="38"/>
      <c r="AH59" s="5"/>
      <c r="AK59" s="38"/>
      <c r="AN59" s="38"/>
      <c r="AP59" s="13"/>
      <c r="AX59" s="1"/>
      <c r="AY59" s="28"/>
    </row>
    <row r="60" spans="1:51" s="6" customFormat="1" ht="12" customHeight="1" x14ac:dyDescent="0.2">
      <c r="A60" s="36"/>
      <c r="B60" s="46" t="str">
        <f>IF(OR(B59="",VLOOKUP(B61,NP,10,FALSE)=0),"",IF(LEN(VLOOKUP(B61,NP,10,FALSE))=7,VLOOKUP(B61,NP,10,FALSE),VLOOKUP(B61,NP,10,FALSE)))</f>
        <v>08910861</v>
      </c>
      <c r="C60" s="9" t="str">
        <f>IF(B59="","",CONCATENATE(VLOOKUP(B61,NP,8,FALSE)," pts - ",VLOOKUP(B61,NP,11,FALSE)))</f>
        <v>2082 pts - IGNY T.T.</v>
      </c>
      <c r="D60" s="9"/>
      <c r="E60" s="37"/>
      <c r="F60" s="9"/>
      <c r="G60" s="9"/>
      <c r="H60" s="37"/>
      <c r="I60" s="9"/>
      <c r="J60" s="10"/>
      <c r="M60" s="38"/>
      <c r="P60" s="38"/>
      <c r="R60" s="10"/>
      <c r="S60" s="9" t="str">
        <f>IF(R58="","",CONCATENATE(IF(VLOOKUP(J58,NP,23,FALSE)="","",IF(VLOOKUP(J58,NP,12,FALSE)=1,VLOOKUP(J58,NP,23,FALSE),-VLOOKUP(J58,NP,23,FALSE))),IF(VLOOKUP(J58,NP,24,FALSE)="","",CONCATENATE(" / ",IF(VLOOKUP(J58,NP,12,FALSE)=1,VLOOKUP(J58,NP,24,FALSE),-VLOOKUP(J58,NP,24,FALSE)))),IF(VLOOKUP(J58,NP,25,FALSE)="","",CONCATENATE(" / ",IF(VLOOKUP(J58,NP,12,FALSE)=1,VLOOKUP(J58,NP,25,FALSE),-VLOOKUP(J58,NP,25,FALSE)))),IF(VLOOKUP(J58,NP,26,FALSE)="","",CONCATENATE(" / ",IF(VLOOKUP(J58,NP,12,FALSE)=1,VLOOKUP(J58,NP,26,FALSE),-VLOOKUP(J58,NP,26,FALSE)))),IF(VLOOKUP(J58,NP,27,FALSE)="","",CONCATENATE(" / ",IF(VLOOKUP(J58,NP,12,FALSE)=1,VLOOKUP(J58,NP,27,FALSE),-VLOOKUP(J58,NP,27,FALSE)))),IF(VLOOKUP(J58,NP,28)="","",CONCATENATE(" / ",IF(VLOOKUP(J58,NP,12)=1,VLOOKUP(J58,NP,28),-VLOOKUP(J58,NP,28)))),IF(VLOOKUP(J58,NP,29)="","",CONCATENATE(" / ",IF(VLOOKUP(J58,NP,12)=1,VLOOKUP(J58,NP,29),-VLOOKUP(J58,NP,29))))))</f>
        <v/>
      </c>
      <c r="T60" s="9"/>
      <c r="U60" s="37"/>
      <c r="V60" s="9"/>
      <c r="W60" s="9"/>
      <c r="X60" s="37"/>
      <c r="Y60" s="9"/>
      <c r="Z60" s="10"/>
      <c r="AC60" s="38"/>
      <c r="AF60" s="38"/>
      <c r="AH60" s="5"/>
      <c r="AK60" s="38"/>
      <c r="AN60" s="38"/>
      <c r="AP60" s="13"/>
      <c r="AX60" s="1"/>
      <c r="AY60" s="28"/>
    </row>
    <row r="61" spans="1:51" s="6" customFormat="1" ht="12" customHeight="1" x14ac:dyDescent="0.2">
      <c r="A61" s="36"/>
      <c r="B61" s="74">
        <v>10</v>
      </c>
      <c r="C61" s="53" t="s">
        <v>7</v>
      </c>
      <c r="D61" s="53"/>
      <c r="E61" s="54" t="str">
        <f>IF(VLOOKUP(B61,NP,32,FALSE)="","",IF(VLOOKUP(B61,NP,32,FALSE)=0,"",VLOOKUP(B61,NP,32,FALSE)))</f>
        <v/>
      </c>
      <c r="F61" s="55" t="str">
        <f>IF(VLOOKUP(B61,NP,33,FALSE)="","",IF(VLOOKUP(B61,NP,34,FALSE)=2,"",VLOOKUP(B61,NP,34,FALSE)))</f>
        <v/>
      </c>
      <c r="G61" s="55"/>
      <c r="H61" s="56" t="str">
        <f>IF(VLOOKUP(B61,NP,33,FALSE)="","",IF(VLOOKUP(B61,NP,33,FALSE)=0,"",VLOOKUP(B61,NP,33,FALSE)))</f>
        <v/>
      </c>
      <c r="I61" s="57"/>
      <c r="J61" s="11">
        <f>IF(VLOOKUP(J58,NP,14,FALSE)=0,"",VLOOKUP(J58,NP,14,FALSE))</f>
        <v>13</v>
      </c>
      <c r="K61" s="8" t="str">
        <f>IF(J61="","",CONCATENATE(VLOOKUP(J58,NP,15,FALSE),"  ",VLOOKUP(J58,NP,16,FALSE)))</f>
        <v xml:space="preserve">25-CHAMMAKHI.O/26-EJILANE.K  </v>
      </c>
      <c r="L61" s="8"/>
      <c r="M61" s="34"/>
      <c r="N61" s="8"/>
      <c r="O61" s="8"/>
      <c r="P61" s="34"/>
      <c r="Q61" s="18"/>
      <c r="R61" s="10"/>
      <c r="U61" s="38"/>
      <c r="X61" s="38"/>
      <c r="Y61" s="19"/>
      <c r="Z61" s="5"/>
      <c r="AC61" s="38"/>
      <c r="AF61" s="38"/>
      <c r="AH61" s="5"/>
      <c r="AK61" s="38"/>
      <c r="AN61" s="38"/>
      <c r="AP61" s="13"/>
      <c r="AX61" s="1"/>
      <c r="AY61" s="28"/>
    </row>
    <row r="62" spans="1:51" s="6" customFormat="1" ht="12" customHeight="1" x14ac:dyDescent="0.2">
      <c r="A62" s="36"/>
      <c r="B62" s="75"/>
      <c r="E62" s="38"/>
      <c r="H62" s="38"/>
      <c r="J62" s="52">
        <v>20</v>
      </c>
      <c r="K62" s="14" t="str">
        <f>IF(J61="","",CONCATENATE(VLOOKUP(J58,NP,18,FALSE)," pts - ",VLOOKUP(J58,NP,21,FALSE)))</f>
        <v>2153 pts - AS CORBEIL-ESSONNES TT</v>
      </c>
      <c r="L62" s="14"/>
      <c r="M62" s="40"/>
      <c r="N62" s="14"/>
      <c r="O62" s="14"/>
      <c r="P62" s="40"/>
      <c r="Q62" s="14"/>
      <c r="R62" s="5"/>
      <c r="U62" s="38"/>
      <c r="X62" s="38"/>
      <c r="Y62" s="19"/>
      <c r="Z62" s="5"/>
      <c r="AC62" s="38"/>
      <c r="AF62" s="38"/>
      <c r="AH62" s="5"/>
      <c r="AK62" s="38"/>
      <c r="AN62" s="38"/>
      <c r="AP62" s="13"/>
      <c r="AX62" s="1"/>
      <c r="AY62" s="28"/>
    </row>
    <row r="63" spans="1:51" s="6" customFormat="1" ht="12" customHeight="1" x14ac:dyDescent="0.2">
      <c r="A63" s="80">
        <f>A57+2</f>
        <v>20</v>
      </c>
      <c r="B63" s="73">
        <f>IF(VLOOKUP(B61,NP,14,FALSE)=0,"",VLOOKUP(B61,NP,14,FALSE))</f>
        <v>13</v>
      </c>
      <c r="C63" s="8" t="str">
        <f>IF(B63="","",CONCATENATE(VLOOKUP(B61,NP,15,FALSE),"  ",VLOOKUP(B61,NP,16,FALSE)))</f>
        <v xml:space="preserve">25-CHAMMAKHI.O/26-EJILANE.K  </v>
      </c>
      <c r="D63" s="8"/>
      <c r="E63" s="34"/>
      <c r="F63" s="8"/>
      <c r="G63" s="8"/>
      <c r="H63" s="34"/>
      <c r="I63" s="8"/>
      <c r="J63" s="10"/>
      <c r="K63" s="9" t="str">
        <f>IF(J61="","",CONCATENATE(IF(VLOOKUP(B61,NP,23,FALSE)="","",IF(VLOOKUP(B61,NP,12,FALSE)=1,VLOOKUP(B61,NP,23,FALSE),-VLOOKUP(B61,NP,23,FALSE))),IF(VLOOKUP(B61,NP,24,FALSE)="","",CONCATENATE(" / ",IF(VLOOKUP(B61,NP,12,FALSE)=1,VLOOKUP(B61,NP,24,FALSE),-VLOOKUP(B61,NP,24,FALSE)))),IF(VLOOKUP(B61,NP,25,FALSE)="","",CONCATENATE(" / ",IF(VLOOKUP(B61,NP,12,FALSE)=1,VLOOKUP(B61,NP,25,FALSE),-VLOOKUP(B61,NP,25,FALSE)))),IF(VLOOKUP(B61,NP,26,FALSE)="","",CONCATENATE(" / ",IF(VLOOKUP(B61,NP,12,FALSE)=1,VLOOKUP(B61,NP,26,FALSE),-VLOOKUP(B61,NP,26,FALSE)))),IF(VLOOKUP(B61,NP,27,FALSE)="","",CONCATENATE(" / ",IF(VLOOKUP(B61,NP,12,FALSE)=1,VLOOKUP(B61,NP,27,FALSE),-VLOOKUP(B61,NP,27,FALSE)))),IF(VLOOKUP(B61,NP,28)="","",CONCATENATE(" / ",IF(VLOOKUP(B61,NP,12)=1,VLOOKUP(B61,NP,28),-VLOOKUP(B61,NP,28)))),IF(VLOOKUP(B61,NP,29)="","",CONCATENATE(" / ",IF(VLOOKUP(B61,NP,12)=1,VLOOKUP(B61,NP,29),-VLOOKUP(B61,NP,29))))))</f>
        <v/>
      </c>
      <c r="L63" s="9"/>
      <c r="M63" s="37"/>
      <c r="N63" s="9"/>
      <c r="O63" s="9"/>
      <c r="P63" s="37"/>
      <c r="Q63" s="9"/>
      <c r="R63" s="5"/>
      <c r="U63" s="38"/>
      <c r="X63" s="38"/>
      <c r="Y63" s="19"/>
      <c r="Z63" s="52">
        <v>17</v>
      </c>
      <c r="AC63" s="38"/>
      <c r="AF63" s="38"/>
      <c r="AH63" s="5"/>
      <c r="AK63" s="38"/>
      <c r="AN63" s="38"/>
      <c r="AP63" s="13"/>
      <c r="AX63" s="1"/>
      <c r="AY63" s="28"/>
    </row>
    <row r="64" spans="1:51" s="6" customFormat="1" ht="12" customHeight="1" x14ac:dyDescent="0.2">
      <c r="A64" s="36"/>
      <c r="B64" s="46" t="str">
        <f>IF(OR(B63="",VLOOKUP(B61,NP,20,FALSE)=0),"",IF(LEN(VLOOKUP(B61,NP,20,FALSE))=7,VLOOKUP(B61,NP,20,FALSE),VLOOKUP(B61,NP,20,FALSE)))</f>
        <v>08910402</v>
      </c>
      <c r="C64" s="9" t="str">
        <f>IF(B63="","",CONCATENATE(VLOOKUP(B61,NP,18,FALSE)," pts - ",VLOOKUP(B61,NP,21,FALSE)))</f>
        <v>2153 pts - AS CORBEIL-ESSONNES TT</v>
      </c>
      <c r="D64" s="9"/>
      <c r="E64" s="37"/>
      <c r="F64" s="9"/>
      <c r="G64" s="9"/>
      <c r="H64" s="37"/>
      <c r="I64" s="9"/>
      <c r="J64" s="5"/>
      <c r="M64" s="38"/>
      <c r="P64" s="38"/>
      <c r="R64" s="68">
        <v>27</v>
      </c>
      <c r="S64" s="53" t="s">
        <v>7</v>
      </c>
      <c r="T64" s="53"/>
      <c r="U64" s="54" t="str">
        <f>IF(VLOOKUP(R64,NP,32,FALSE)="","",IF(VLOOKUP(R64,NP,32,FALSE)=0,"",VLOOKUP(R64,NP,32,FALSE)))</f>
        <v/>
      </c>
      <c r="V64" s="55" t="str">
        <f>IF(VLOOKUP(R64,NP,33,FALSE)="","",IF(VLOOKUP(R64,NP,34,FALSE)=2,"",VLOOKUP(R64,NP,34,FALSE)))</f>
        <v/>
      </c>
      <c r="W64" s="55"/>
      <c r="X64" s="56" t="str">
        <f>IF(VLOOKUP(R64,NP,33,FALSE)="","",IF(VLOOKUP(R64,NP,33,FALSE)=0,"",VLOOKUP(R64,NP,33,FALSE)))</f>
        <v/>
      </c>
      <c r="Y64" s="57"/>
      <c r="Z64" s="11">
        <f>IF(VLOOKUP(Z76,NP,4,FALSE)=0,"",VLOOKUP(Z76,NP,4,FALSE))</f>
        <v>3</v>
      </c>
      <c r="AA64" s="8" t="str">
        <f>IF(Z64="","",CONCATENATE(VLOOKUP(Z76,NP,5,FALSE),"  ",VLOOKUP(Z76,NP,6,FALSE)))</f>
        <v xml:space="preserve">5-REGNAULD.S/6-HAMDOUN.M  </v>
      </c>
      <c r="AB64" s="8"/>
      <c r="AC64" s="34"/>
      <c r="AD64" s="8"/>
      <c r="AE64" s="8"/>
      <c r="AF64" s="34"/>
      <c r="AG64" s="8"/>
      <c r="AH64" s="5"/>
      <c r="AK64" s="38"/>
      <c r="AN64" s="38"/>
      <c r="AP64" s="13"/>
      <c r="AX64" s="1"/>
      <c r="AY64" s="28"/>
    </row>
    <row r="65" spans="1:51" s="6" customFormat="1" ht="12" customHeight="1" x14ac:dyDescent="0.2">
      <c r="A65" s="80">
        <f>A59+2</f>
        <v>21</v>
      </c>
      <c r="B65" s="73">
        <f>IF(VLOOKUP(B67,NP,4,FALSE)=0,"",VLOOKUP(B67,NP,4,FALSE))</f>
        <v>11</v>
      </c>
      <c r="C65" s="8" t="str">
        <f>IF(B65="","",CONCATENATE(VLOOKUP(B67,NP,5,FALSE),"  ",VLOOKUP(B67,NP,6,FALSE)))</f>
        <v xml:space="preserve">21-HUMEAU.F/22-VALLE.M  </v>
      </c>
      <c r="D65" s="8"/>
      <c r="E65" s="34"/>
      <c r="F65" s="8"/>
      <c r="G65" s="8"/>
      <c r="H65" s="34"/>
      <c r="I65" s="8"/>
      <c r="J65" s="5"/>
      <c r="M65" s="38"/>
      <c r="P65" s="38"/>
      <c r="R65" s="5"/>
      <c r="U65" s="38"/>
      <c r="X65" s="38"/>
      <c r="Y65" s="19"/>
      <c r="Z65" s="13"/>
      <c r="AA65" s="14" t="str">
        <f>IF(Z64="","",CONCATENATE(VLOOKUP(Z76,NP,8,FALSE)," pts - ",VLOOKUP(Z76,NP,11,FALSE)))</f>
        <v>4257 pts - CHILLY-MORANGIS CTT</v>
      </c>
      <c r="AB65" s="14"/>
      <c r="AC65" s="40"/>
      <c r="AD65" s="14"/>
      <c r="AE65" s="14"/>
      <c r="AF65" s="40"/>
      <c r="AG65" s="15"/>
      <c r="AH65" s="10"/>
      <c r="AK65" s="38"/>
      <c r="AN65" s="38"/>
      <c r="AP65" s="13"/>
      <c r="AX65" s="1"/>
      <c r="AY65" s="28"/>
    </row>
    <row r="66" spans="1:51" s="6" customFormat="1" ht="12" customHeight="1" x14ac:dyDescent="0.2">
      <c r="A66" s="36"/>
      <c r="B66" s="46" t="str">
        <f>IF(OR(B65="",VLOOKUP(B67,NP,10,FALSE)=0),"",IF(LEN(VLOOKUP(B67,NP,10,FALSE))=7,VLOOKUP(B67,NP,10,FALSE),VLOOKUP(B67,NP,10,FALSE)))</f>
        <v>08910310</v>
      </c>
      <c r="C66" s="82" t="str">
        <f>IF(B65="","",CONCATENATE(VLOOKUP(B67,NP,8,FALSE)," pts - ",VLOOKUP(B67,NP,11,FALSE)))</f>
        <v>2642 pts - SAVIGNY SO PING</v>
      </c>
      <c r="D66" s="82"/>
      <c r="E66" s="82"/>
      <c r="F66" s="82"/>
      <c r="G66" s="82"/>
      <c r="H66" s="82"/>
      <c r="I66" s="82"/>
      <c r="J66" s="52">
        <v>21</v>
      </c>
      <c r="M66" s="38"/>
      <c r="P66" s="38"/>
      <c r="R66" s="5"/>
      <c r="U66" s="38"/>
      <c r="X66" s="38"/>
      <c r="Y66" s="19"/>
      <c r="Z66" s="10"/>
      <c r="AA66" s="9" t="str">
        <f>IF(Z64="","",CONCATENATE(IF(VLOOKUP(R64,NP,23,FALSE)="","",IF(VLOOKUP(R64,NP,12,FALSE)=1,VLOOKUP(R64,NP,23,FALSE),-VLOOKUP(R64,NP,23,FALSE))),IF(VLOOKUP(R64,NP,24,FALSE)="","",CONCATENATE(" / ",IF(VLOOKUP(R64,NP,12,FALSE)=1,VLOOKUP(R64,NP,24,FALSE),-VLOOKUP(R64,NP,24,FALSE)))),IF(VLOOKUP(R64,NP,25,FALSE)="","",CONCATENATE(" / ",IF(VLOOKUP(R64,NP,12,FALSE)=1,VLOOKUP(R64,NP,25,FALSE),-VLOOKUP(R64,NP,25,FALSE)))),IF(VLOOKUP(R64,NP,26,FALSE)="","",CONCATENATE(" / ",IF(VLOOKUP(R64,NP,12,FALSE)=1,VLOOKUP(R64,NP,26,FALSE),-VLOOKUP(R64,NP,26,FALSE)))),IF(VLOOKUP(R64,NP,27,FALSE)="","",CONCATENATE(" / ",IF(VLOOKUP(R64,NP,12,FALSE)=1,VLOOKUP(R64,NP,27,FALSE),-VLOOKUP(R64,NP,27,FALSE)))),IF(VLOOKUP(R64,NP,28)="","",CONCATENATE(" / ",IF(VLOOKUP(R64,NP,12)=1,VLOOKUP(R64,NP,28),-VLOOKUP(R64,NP,28)))),IF(VLOOKUP(R64,NP,29)="","",CONCATENATE(" / ",IF(VLOOKUP(R64,NP,12)=1,VLOOKUP(R64,NP,29),-VLOOKUP(R64,NP,29))))))</f>
        <v/>
      </c>
      <c r="AB66" s="9"/>
      <c r="AC66" s="37"/>
      <c r="AD66" s="9"/>
      <c r="AE66" s="9"/>
      <c r="AF66" s="37"/>
      <c r="AG66" s="9"/>
      <c r="AH66" s="10"/>
      <c r="AK66" s="38"/>
      <c r="AN66" s="38"/>
      <c r="AP66" s="13"/>
      <c r="AX66" s="1"/>
      <c r="AY66" s="28"/>
    </row>
    <row r="67" spans="1:51" s="6" customFormat="1" ht="12" customHeight="1" x14ac:dyDescent="0.2">
      <c r="A67" s="36"/>
      <c r="B67" s="74">
        <v>11</v>
      </c>
      <c r="C67" s="53" t="s">
        <v>7</v>
      </c>
      <c r="D67" s="53"/>
      <c r="E67" s="54" t="str">
        <f>IF(VLOOKUP(B67,NP,32,FALSE)="","",IF(VLOOKUP(B67,NP,32,FALSE)=0,"",VLOOKUP(B67,NP,32,FALSE)))</f>
        <v/>
      </c>
      <c r="F67" s="55" t="str">
        <f>IF(VLOOKUP(B67,NP,33,FALSE)="","",IF(VLOOKUP(B67,NP,34,FALSE)=2,"",VLOOKUP(B67,NP,34,FALSE)))</f>
        <v/>
      </c>
      <c r="G67" s="55"/>
      <c r="H67" s="56" t="str">
        <f>IF(VLOOKUP(B67,NP,33,FALSE)="","",IF(VLOOKUP(B67,NP,33,FALSE)=0,"",VLOOKUP(B67,NP,33,FALSE)))</f>
        <v/>
      </c>
      <c r="I67" s="57"/>
      <c r="J67" s="11">
        <f>IF(VLOOKUP(J70,NP,4,FALSE)=0,"",VLOOKUP(J70,NP,4,FALSE))</f>
        <v>11</v>
      </c>
      <c r="K67" s="8" t="str">
        <f>IF(J67="","",CONCATENATE(VLOOKUP(J70,NP,5,FALSE),"  ",VLOOKUP(J70,NP,6,FALSE)))</f>
        <v xml:space="preserve">21-HUMEAU.F/22-VALLE.M  </v>
      </c>
      <c r="L67" s="8"/>
      <c r="M67" s="34"/>
      <c r="N67" s="8"/>
      <c r="O67" s="8"/>
      <c r="P67" s="34"/>
      <c r="Q67" s="8"/>
      <c r="R67" s="5"/>
      <c r="U67" s="38"/>
      <c r="X67" s="38"/>
      <c r="Y67" s="19"/>
      <c r="Z67" s="5"/>
      <c r="AC67" s="38"/>
      <c r="AF67" s="38"/>
      <c r="AG67" s="19"/>
      <c r="AH67" s="5"/>
      <c r="AK67" s="38"/>
      <c r="AN67" s="38"/>
      <c r="AP67" s="13"/>
      <c r="AX67" s="1"/>
      <c r="AY67" s="28"/>
    </row>
    <row r="68" spans="1:51" ht="12" customHeight="1" x14ac:dyDescent="0.2">
      <c r="A68" s="36"/>
      <c r="B68" s="75"/>
      <c r="C68" s="6"/>
      <c r="D68" s="6"/>
      <c r="E68" s="38"/>
      <c r="F68" s="6"/>
      <c r="G68" s="6"/>
      <c r="H68" s="38"/>
      <c r="I68" s="6"/>
      <c r="J68" s="13"/>
      <c r="K68" s="14" t="str">
        <f>IF(J67="","",CONCATENATE(VLOOKUP(J70,NP,8,FALSE)," pts - ",VLOOKUP(J70,NP,11,FALSE)))</f>
        <v>2642 pts - SAVIGNY SO PING</v>
      </c>
      <c r="L68" s="14"/>
      <c r="M68" s="40"/>
      <c r="N68" s="14"/>
      <c r="O68" s="14"/>
      <c r="P68" s="40"/>
      <c r="Q68" s="15"/>
      <c r="R68" s="10"/>
      <c r="S68" s="6"/>
      <c r="T68" s="6"/>
      <c r="U68" s="38"/>
      <c r="V68" s="6"/>
      <c r="W68" s="6"/>
      <c r="X68" s="38"/>
      <c r="Y68" s="19"/>
      <c r="Z68" s="5"/>
      <c r="AA68" s="6"/>
      <c r="AB68" s="6"/>
      <c r="AC68" s="38"/>
      <c r="AD68" s="6"/>
      <c r="AE68" s="6"/>
      <c r="AF68" s="38"/>
      <c r="AG68" s="19"/>
      <c r="AH68" s="5"/>
      <c r="AI68" s="6"/>
      <c r="AJ68" s="6"/>
      <c r="AK68" s="38"/>
      <c r="AL68" s="6"/>
      <c r="AM68" s="6"/>
      <c r="AN68" s="38"/>
      <c r="AO68" s="6"/>
      <c r="AP68" s="13"/>
      <c r="AQ68" s="6"/>
      <c r="AR68" s="6"/>
      <c r="AS68" s="6"/>
      <c r="AT68" s="6"/>
      <c r="AU68" s="6"/>
      <c r="AV68" s="6"/>
      <c r="AW68" s="6"/>
    </row>
    <row r="69" spans="1:51" ht="12" customHeight="1" x14ac:dyDescent="0.2">
      <c r="A69" s="81">
        <f>A63+2</f>
        <v>22</v>
      </c>
      <c r="B69" s="73">
        <f>IF(VLOOKUP(B67,NP,14,FALSE)=0,"",VLOOKUP(B67,NP,14,FALSE))</f>
        <v>24</v>
      </c>
      <c r="C69" s="8" t="str">
        <f>IF(B69="","",CONCATENATE(VLOOKUP(B67,NP,15,FALSE),"  ",VLOOKUP(B67,NP,16,FALSE)))</f>
        <v xml:space="preserve">49-DESVAUX.G/50-MAZOUTH-LAUROL.A  </v>
      </c>
      <c r="D69" s="8"/>
      <c r="E69" s="34"/>
      <c r="F69" s="8"/>
      <c r="G69" s="8"/>
      <c r="H69" s="34"/>
      <c r="I69" s="8"/>
      <c r="J69" s="10"/>
      <c r="K69" s="9" t="str">
        <f>IF(J67="","",CONCATENATE(IF(VLOOKUP(B67,NP,23,FALSE)="","",IF(VLOOKUP(B67,NP,12,FALSE)=1,VLOOKUP(B67,NP,23,FALSE),-VLOOKUP(B67,NP,23,FALSE))),IF(VLOOKUP(B67,NP,24,FALSE)="","",CONCATENATE(" / ",IF(VLOOKUP(B67,NP,12,FALSE)=1,VLOOKUP(B67,NP,24,FALSE),-VLOOKUP(B67,NP,24,FALSE)))),IF(VLOOKUP(B67,NP,25,FALSE)="","",CONCATENATE(" / ",IF(VLOOKUP(B67,NP,12,FALSE)=1,VLOOKUP(B67,NP,25,FALSE),-VLOOKUP(B67,NP,25,FALSE)))),IF(VLOOKUP(B67,NP,26,FALSE)="","",CONCATENATE(" / ",IF(VLOOKUP(B67,NP,12,FALSE)=1,VLOOKUP(B67,NP,26,FALSE),-VLOOKUP(B67,NP,26,FALSE)))),IF(VLOOKUP(B67,NP,27,FALSE)="","",CONCATENATE(" / ",IF(VLOOKUP(B67,NP,12,FALSE)=1,VLOOKUP(B67,NP,27,FALSE),-VLOOKUP(B67,NP,27,FALSE)))),IF(VLOOKUP(B67,NP,28)="","",CONCATENATE(" / ",IF(VLOOKUP(B67,NP,12)=1,VLOOKUP(B67,NP,28),-VLOOKUP(B67,NP,28)))),IF(VLOOKUP(B67,NP,29)="","",CONCATENATE(" / ",IF(VLOOKUP(B67,NP,12)=1,VLOOKUP(B67,NP,29),-VLOOKUP(B67,NP,29))))))</f>
        <v/>
      </c>
      <c r="L69" s="9"/>
      <c r="M69" s="37"/>
      <c r="N69" s="9"/>
      <c r="O69" s="9"/>
      <c r="P69" s="37"/>
      <c r="Q69" s="9"/>
      <c r="R69" s="10"/>
      <c r="S69" s="7"/>
      <c r="T69" s="7"/>
      <c r="U69" s="41"/>
      <c r="V69" s="7"/>
      <c r="W69" s="7"/>
      <c r="X69" s="41"/>
      <c r="Y69" s="19"/>
      <c r="Z69" s="5"/>
      <c r="AA69" s="6"/>
      <c r="AB69" s="6"/>
      <c r="AC69" s="38"/>
      <c r="AD69" s="6"/>
      <c r="AE69" s="6"/>
      <c r="AF69" s="38"/>
      <c r="AG69" s="19"/>
      <c r="AH69" s="5"/>
      <c r="AI69" s="6"/>
      <c r="AJ69" s="6"/>
      <c r="AK69" s="38"/>
      <c r="AL69" s="6"/>
      <c r="AM69" s="6"/>
      <c r="AN69" s="38"/>
      <c r="AO69" s="6"/>
      <c r="AP69" s="13"/>
      <c r="AQ69" s="6"/>
      <c r="AR69" s="6"/>
      <c r="AS69" s="6"/>
      <c r="AT69" s="6"/>
      <c r="AU69" s="6"/>
      <c r="AV69" s="6"/>
      <c r="AW69" s="6"/>
    </row>
    <row r="70" spans="1:51" ht="12" customHeight="1" x14ac:dyDescent="0.2">
      <c r="A70" s="36"/>
      <c r="B70" s="46" t="str">
        <f>IF(OR(B69="",VLOOKUP(B67,NP,20,FALSE)=0),"",IF(LEN(VLOOKUP(B67,NP,20,FALSE))=7,VLOOKUP(B67,NP,20,FALSE),VLOOKUP(B67,NP,20,FALSE)))</f>
        <v>08910042</v>
      </c>
      <c r="C70" s="9" t="str">
        <f>IF(B69="","",CONCATENATE(VLOOKUP(B67,NP,18,FALSE)," pts - ",VLOOKUP(B67,NP,21,FALSE)))</f>
        <v>1899 pts - PALAISEAU US</v>
      </c>
      <c r="D70" s="9"/>
      <c r="E70" s="37"/>
      <c r="F70" s="9"/>
      <c r="G70" s="9"/>
      <c r="H70" s="37"/>
      <c r="I70" s="9"/>
      <c r="J70" s="68">
        <v>22</v>
      </c>
      <c r="K70" s="53" t="s">
        <v>7</v>
      </c>
      <c r="L70" s="53"/>
      <c r="M70" s="54" t="str">
        <f>IF(VLOOKUP(J70,NP,32,FALSE)="","",IF(VLOOKUP(J70,NP,32,FALSE)=0,"",VLOOKUP(J70,NP,32,FALSE)))</f>
        <v/>
      </c>
      <c r="N70" s="55" t="str">
        <f>IF(VLOOKUP(J70,NP,33,FALSE)="","",IF(VLOOKUP(J70,NP,34,FALSE)=2,"",VLOOKUP(J70,NP,34,FALSE)))</f>
        <v/>
      </c>
      <c r="O70" s="55"/>
      <c r="P70" s="56" t="str">
        <f>IF(VLOOKUP(J70,NP,33,FALSE)="","",IF(VLOOKUP(J70,NP,33,FALSE)=0,"",VLOOKUP(J70,NP,33,FALSE)))</f>
        <v/>
      </c>
      <c r="Q70" s="57"/>
      <c r="R70" s="11">
        <f>IF(VLOOKUP(R64,NP,14,FALSE)=0,"",VLOOKUP(R64,NP,14,FALSE))</f>
        <v>88</v>
      </c>
      <c r="S70" s="8" t="str">
        <f>IF(R70="","",CONCATENATE(VLOOKUP(R64,NP,15,FALSE),"  ",VLOOKUP(R64,NP,16,FALSE)))</f>
        <v xml:space="preserve">10-CASSINARI.T/132-ZHOU.M  </v>
      </c>
      <c r="T70" s="8"/>
      <c r="U70" s="34"/>
      <c r="V70" s="8"/>
      <c r="W70" s="8"/>
      <c r="X70" s="34"/>
      <c r="Y70" s="18"/>
      <c r="Z70" s="10"/>
      <c r="AA70" s="6"/>
      <c r="AB70" s="6"/>
      <c r="AC70" s="38"/>
      <c r="AD70" s="6"/>
      <c r="AE70" s="6"/>
      <c r="AF70" s="38"/>
      <c r="AG70" s="19"/>
      <c r="AH70" s="5"/>
      <c r="AI70" s="6"/>
      <c r="AJ70" s="6"/>
      <c r="AK70" s="38"/>
      <c r="AL70" s="6"/>
      <c r="AM70" s="6"/>
      <c r="AN70" s="38"/>
      <c r="AO70" s="6"/>
      <c r="AP70" s="13"/>
      <c r="AQ70" s="6"/>
      <c r="AR70" s="6"/>
      <c r="AS70" s="6"/>
      <c r="AT70" s="6"/>
      <c r="AU70" s="6"/>
      <c r="AV70" s="6"/>
      <c r="AW70" s="6"/>
    </row>
    <row r="71" spans="1:51" ht="12" customHeight="1" x14ac:dyDescent="0.2">
      <c r="A71" s="81">
        <f>A65+2</f>
        <v>23</v>
      </c>
      <c r="B71" s="73">
        <f>IF(VLOOKUP(B73,NP,4,FALSE)=0,"",VLOOKUP(B73,NP,4,FALSE))</f>
        <v>27</v>
      </c>
      <c r="C71" s="8" t="str">
        <f>IF(B71="","",CONCATENATE(VLOOKUP(B73,NP,5,FALSE),"  ",VLOOKUP(B73,NP,6,FALSE)))</f>
        <v xml:space="preserve">55-FLECKINGER.T/56-DURAND.V  </v>
      </c>
      <c r="D71" s="8"/>
      <c r="E71" s="34"/>
      <c r="F71" s="8"/>
      <c r="G71" s="8"/>
      <c r="H71" s="34"/>
      <c r="I71" s="8"/>
      <c r="J71" s="5"/>
      <c r="K71" s="6"/>
      <c r="L71" s="6"/>
      <c r="M71" s="38"/>
      <c r="N71" s="6"/>
      <c r="O71" s="6"/>
      <c r="P71" s="38"/>
      <c r="Q71" s="6"/>
      <c r="R71" s="52">
        <v>24</v>
      </c>
      <c r="S71" s="14" t="str">
        <f>IF(R70="","",CONCATENATE(VLOOKUP(R64,NP,18,FALSE)," pts - ",VLOOKUP(R64,NP,21,FALSE)))</f>
        <v>3459 pts - Ste GENEVIEVE SP</v>
      </c>
      <c r="T71" s="14"/>
      <c r="U71" s="40"/>
      <c r="V71" s="14"/>
      <c r="W71" s="14"/>
      <c r="X71" s="40"/>
      <c r="Y71" s="14"/>
      <c r="Z71" s="5"/>
      <c r="AA71" s="6"/>
      <c r="AB71" s="6"/>
      <c r="AC71" s="38"/>
      <c r="AD71" s="6"/>
      <c r="AE71" s="6"/>
      <c r="AF71" s="38"/>
      <c r="AG71" s="19"/>
      <c r="AH71" s="5"/>
      <c r="AI71" s="6"/>
      <c r="AJ71" s="6"/>
      <c r="AK71" s="38"/>
      <c r="AL71" s="6"/>
      <c r="AM71" s="6"/>
      <c r="AN71" s="38"/>
      <c r="AO71" s="6"/>
      <c r="AP71" s="13"/>
      <c r="AQ71" s="6"/>
      <c r="AR71" s="6"/>
      <c r="AS71" s="6"/>
      <c r="AT71" s="6"/>
      <c r="AU71" s="6"/>
      <c r="AV71" s="6"/>
      <c r="AW71" s="6"/>
    </row>
    <row r="72" spans="1:51" ht="12" customHeight="1" x14ac:dyDescent="0.2">
      <c r="A72" s="36"/>
      <c r="B72" s="46" t="str">
        <f>IF(OR(B71="",VLOOKUP(B73,NP,10,FALSE)=0),"",IF(LEN(VLOOKUP(B73,NP,10,FALSE))=7,VLOOKUP(B73,NP,10,FALSE),VLOOKUP(B73,NP,10,FALSE)))</f>
        <v>08910310</v>
      </c>
      <c r="C72" s="9" t="str">
        <f>IF(B71="","",CONCATENATE(VLOOKUP(B73,NP,8,FALSE)," pts - ",VLOOKUP(B73,NP,11,FALSE)))</f>
        <v>1573 pts - SAVIGNY SO PING</v>
      </c>
      <c r="D72" s="9"/>
      <c r="E72" s="37"/>
      <c r="F72" s="9"/>
      <c r="G72" s="9"/>
      <c r="H72" s="37"/>
      <c r="I72" s="9"/>
      <c r="J72" s="10"/>
      <c r="K72" s="6"/>
      <c r="L72" s="6"/>
      <c r="M72" s="38"/>
      <c r="N72" s="6"/>
      <c r="O72" s="6"/>
      <c r="P72" s="38"/>
      <c r="Q72" s="6"/>
      <c r="R72" s="10"/>
      <c r="S72" s="9" t="str">
        <f>IF(R70="","",CONCATENATE(IF(VLOOKUP(J70,NP,23,FALSE)="","",IF(VLOOKUP(J70,NP,12,FALSE)=1,VLOOKUP(J70,NP,23,FALSE),-VLOOKUP(J70,NP,23,FALSE))),IF(VLOOKUP(J70,NP,24,FALSE)="","",CONCATENATE(" / ",IF(VLOOKUP(J70,NP,12,FALSE)=1,VLOOKUP(J70,NP,24,FALSE),-VLOOKUP(J70,NP,24,FALSE)))),IF(VLOOKUP(J70,NP,25,FALSE)="","",CONCATENATE(" / ",IF(VLOOKUP(J70,NP,12,FALSE)=1,VLOOKUP(J70,NP,25,FALSE),-VLOOKUP(J70,NP,25,FALSE)))),IF(VLOOKUP(J70,NP,26,FALSE)="","",CONCATENATE(" / ",IF(VLOOKUP(J70,NP,12,FALSE)=1,VLOOKUP(J70,NP,26,FALSE),-VLOOKUP(J70,NP,26,FALSE)))),IF(VLOOKUP(J70,NP,27,FALSE)="","",CONCATENATE(" / ",IF(VLOOKUP(J70,NP,12,FALSE)=1,VLOOKUP(J70,NP,27,FALSE),-VLOOKUP(J70,NP,27,FALSE)))),IF(VLOOKUP(J70,NP,28)="","",CONCATENATE(" / ",IF(VLOOKUP(J70,NP,12)=1,VLOOKUP(J70,NP,28),-VLOOKUP(J70,NP,28)))),IF(VLOOKUP(J70,NP,29)="","",CONCATENATE(" / ",IF(VLOOKUP(J70,NP,12)=1,VLOOKUP(J70,NP,29),-VLOOKUP(J70,NP,29))))))</f>
        <v/>
      </c>
      <c r="T72" s="9"/>
      <c r="U72" s="37"/>
      <c r="V72" s="9"/>
      <c r="W72" s="9"/>
      <c r="X72" s="37"/>
      <c r="Y72" s="9"/>
      <c r="Z72" s="5"/>
      <c r="AA72" s="6"/>
      <c r="AB72" s="6"/>
      <c r="AC72" s="38"/>
      <c r="AD72" s="6"/>
      <c r="AE72" s="6"/>
      <c r="AF72" s="38"/>
      <c r="AG72" s="19"/>
      <c r="AH72" s="5"/>
      <c r="AI72" s="6"/>
      <c r="AJ72" s="6"/>
      <c r="AK72" s="38"/>
      <c r="AL72" s="6"/>
      <c r="AM72" s="6"/>
      <c r="AN72" s="38"/>
      <c r="AO72" s="6"/>
      <c r="AP72" s="13"/>
      <c r="AQ72" s="6"/>
      <c r="AR72" s="6"/>
      <c r="AS72" s="6"/>
      <c r="AT72" s="6"/>
      <c r="AU72" s="6"/>
      <c r="AV72" s="6"/>
      <c r="AW72" s="6"/>
    </row>
    <row r="73" spans="1:51" ht="12" customHeight="1" x14ac:dyDescent="0.2">
      <c r="A73" s="36"/>
      <c r="B73" s="74">
        <v>12</v>
      </c>
      <c r="C73" s="53" t="s">
        <v>7</v>
      </c>
      <c r="D73" s="53"/>
      <c r="E73" s="54" t="str">
        <f>IF(VLOOKUP(B73,NP,32,FALSE)="","",IF(VLOOKUP(B73,NP,32,FALSE)=0,"",VLOOKUP(B73,NP,32,FALSE)))</f>
        <v/>
      </c>
      <c r="F73" s="55" t="str">
        <f>IF(VLOOKUP(B73,NP,33,FALSE)="","",IF(VLOOKUP(B73,NP,34,FALSE)=2,"",VLOOKUP(B73,NP,34,FALSE)))</f>
        <v/>
      </c>
      <c r="G73" s="55"/>
      <c r="H73" s="56" t="str">
        <f>IF(VLOOKUP(B73,NP,33,FALSE)="","",IF(VLOOKUP(B73,NP,33,FALSE)=0,"",VLOOKUP(B73,NP,33,FALSE)))</f>
        <v/>
      </c>
      <c r="I73" s="57"/>
      <c r="J73" s="11">
        <f>IF(VLOOKUP(J70,NP,14,FALSE)=0,"",VLOOKUP(J70,NP,14,FALSE))</f>
        <v>88</v>
      </c>
      <c r="K73" s="8" t="str">
        <f>IF(J73="","",CONCATENATE(VLOOKUP(J70,NP,15,FALSE),"  ",VLOOKUP(J70,NP,16,FALSE)))</f>
        <v xml:space="preserve">10-CASSINARI.T/132-ZHOU.M  </v>
      </c>
      <c r="L73" s="8"/>
      <c r="M73" s="34"/>
      <c r="N73" s="8"/>
      <c r="O73" s="8"/>
      <c r="P73" s="34"/>
      <c r="Q73" s="18"/>
      <c r="R73" s="10"/>
      <c r="S73" s="6"/>
      <c r="T73" s="6"/>
      <c r="U73" s="38"/>
      <c r="V73" s="6"/>
      <c r="W73" s="6"/>
      <c r="X73" s="38"/>
      <c r="Y73" s="6"/>
      <c r="Z73" s="5"/>
      <c r="AA73" s="6"/>
      <c r="AB73" s="6"/>
      <c r="AC73" s="38"/>
      <c r="AD73" s="6"/>
      <c r="AE73" s="6"/>
      <c r="AF73" s="38"/>
      <c r="AG73" s="19"/>
      <c r="AH73" s="5"/>
      <c r="AI73" s="6"/>
      <c r="AJ73" s="6"/>
      <c r="AK73" s="38"/>
      <c r="AL73" s="6"/>
      <c r="AM73" s="6"/>
      <c r="AN73" s="38"/>
      <c r="AO73" s="6"/>
      <c r="AP73" s="13"/>
      <c r="AQ73" s="6"/>
      <c r="AR73" s="6"/>
      <c r="AS73" s="6"/>
      <c r="AT73" s="6"/>
      <c r="AU73" s="6"/>
      <c r="AV73" s="6"/>
      <c r="AW73" s="6"/>
    </row>
    <row r="74" spans="1:51" ht="12" customHeight="1" x14ac:dyDescent="0.2">
      <c r="A74" s="36"/>
      <c r="B74" s="75"/>
      <c r="C74" s="6"/>
      <c r="D74" s="6"/>
      <c r="E74" s="38"/>
      <c r="F74" s="6"/>
      <c r="G74" s="6"/>
      <c r="H74" s="38"/>
      <c r="I74" s="6"/>
      <c r="J74" s="52">
        <v>24</v>
      </c>
      <c r="K74" s="14" t="str">
        <f>IF(J73="","",CONCATENATE(VLOOKUP(J70,NP,18,FALSE)," pts - ",VLOOKUP(J70,NP,21,FALSE)))</f>
        <v>3459 pts - Ste GENEVIEVE SP</v>
      </c>
      <c r="L74" s="14"/>
      <c r="M74" s="40"/>
      <c r="N74" s="14"/>
      <c r="O74" s="14"/>
      <c r="P74" s="40"/>
      <c r="Q74" s="14"/>
      <c r="R74" s="5"/>
      <c r="S74" s="6"/>
      <c r="T74" s="6"/>
      <c r="U74" s="38"/>
      <c r="V74" s="6"/>
      <c r="W74" s="6"/>
      <c r="X74" s="38"/>
      <c r="Y74" s="6"/>
      <c r="Z74" s="5"/>
      <c r="AA74" s="6"/>
      <c r="AB74" s="6"/>
      <c r="AC74" s="38"/>
      <c r="AD74" s="6"/>
      <c r="AE74" s="6"/>
      <c r="AF74" s="38"/>
      <c r="AG74" s="19"/>
      <c r="AH74" s="5"/>
      <c r="AI74" s="6"/>
      <c r="AJ74" s="6"/>
      <c r="AK74" s="38"/>
      <c r="AL74" s="6"/>
      <c r="AM74" s="6"/>
      <c r="AN74" s="38"/>
      <c r="AO74" s="6"/>
      <c r="AP74" s="13"/>
      <c r="AQ74" s="6"/>
      <c r="AR74" s="6"/>
      <c r="AS74" s="6"/>
      <c r="AT74" s="6"/>
      <c r="AU74" s="6"/>
      <c r="AV74" s="6"/>
      <c r="AW74" s="6"/>
    </row>
    <row r="75" spans="1:51" ht="12" customHeight="1" x14ac:dyDescent="0.2">
      <c r="A75" s="79">
        <f>A69+2</f>
        <v>24</v>
      </c>
      <c r="B75" s="73">
        <f>IF(VLOOKUP(B73,NP,14,FALSE)=0,"",VLOOKUP(B73,NP,14,FALSE))</f>
        <v>88</v>
      </c>
      <c r="C75" s="8" t="str">
        <f>IF(B75="","",CONCATENATE(VLOOKUP(B73,NP,15,FALSE),"  ",VLOOKUP(B73,NP,16,FALSE)))</f>
        <v xml:space="preserve">10-CASSINARI.T/132-ZHOU.M  </v>
      </c>
      <c r="D75" s="8"/>
      <c r="E75" s="34"/>
      <c r="F75" s="8"/>
      <c r="G75" s="8"/>
      <c r="H75" s="34"/>
      <c r="I75" s="8"/>
      <c r="J75" s="10"/>
      <c r="K75" s="9" t="str">
        <f>IF(J73="","",CONCATENATE(IF(VLOOKUP(B73,NP,23,FALSE)="","",IF(VLOOKUP(B73,NP,12,FALSE)=1,VLOOKUP(B73,NP,23,FALSE),-VLOOKUP(B73,NP,23,FALSE))),IF(VLOOKUP(B73,NP,24,FALSE)="","",CONCATENATE(" / ",IF(VLOOKUP(B73,NP,12,FALSE)=1,VLOOKUP(B73,NP,24,FALSE),-VLOOKUP(B73,NP,24,FALSE)))),IF(VLOOKUP(B73,NP,25,FALSE)="","",CONCATENATE(" / ",IF(VLOOKUP(B73,NP,12,FALSE)=1,VLOOKUP(B73,NP,25,FALSE),-VLOOKUP(B73,NP,25,FALSE)))),IF(VLOOKUP(B73,NP,26,FALSE)="","",CONCATENATE(" / ",IF(VLOOKUP(B73,NP,12,FALSE)=1,VLOOKUP(B73,NP,26,FALSE),-VLOOKUP(B73,NP,26,FALSE)))),IF(VLOOKUP(B73,NP,27,FALSE)="","",CONCATENATE(" / ",IF(VLOOKUP(B73,NP,12,FALSE)=1,VLOOKUP(B73,NP,27,FALSE),-VLOOKUP(B73,NP,27,FALSE)))),IF(VLOOKUP(B73,NP,28)="","",CONCATENATE(" / ",IF(VLOOKUP(B73,NP,12)=1,VLOOKUP(B73,NP,28),-VLOOKUP(B73,NP,28)))),IF(VLOOKUP(B73,NP,29)="","",CONCATENATE(" / ",IF(VLOOKUP(B73,NP,12)=1,VLOOKUP(B73,NP,29),-VLOOKUP(B73,NP,29))))))</f>
        <v/>
      </c>
      <c r="L75" s="9"/>
      <c r="M75" s="37"/>
      <c r="N75" s="9"/>
      <c r="O75" s="9"/>
      <c r="P75" s="37"/>
      <c r="Q75" s="9"/>
      <c r="R75" s="5"/>
      <c r="S75" s="6"/>
      <c r="T75" s="6"/>
      <c r="U75" s="38"/>
      <c r="V75" s="6"/>
      <c r="W75" s="6"/>
      <c r="X75" s="38"/>
      <c r="Y75" s="6"/>
      <c r="Z75" s="5"/>
      <c r="AA75" s="6"/>
      <c r="AB75" s="6"/>
      <c r="AC75" s="38"/>
      <c r="AD75" s="6"/>
      <c r="AE75" s="6"/>
      <c r="AF75" s="38"/>
      <c r="AG75" s="19"/>
      <c r="AH75" s="5"/>
      <c r="AI75" s="6"/>
      <c r="AJ75" s="6"/>
      <c r="AK75" s="38"/>
      <c r="AL75" s="6"/>
      <c r="AM75" s="6"/>
      <c r="AN75" s="38"/>
      <c r="AO75" s="6"/>
      <c r="AP75" s="13"/>
      <c r="AQ75" s="6"/>
      <c r="AR75" s="6"/>
      <c r="AS75" s="6"/>
      <c r="AT75" s="6"/>
      <c r="AU75" s="6"/>
      <c r="AV75" s="6"/>
      <c r="AW75" s="6"/>
    </row>
    <row r="76" spans="1:51" ht="12" customHeight="1" x14ac:dyDescent="0.2">
      <c r="A76" s="36"/>
      <c r="B76" s="46" t="str">
        <f>IF(OR(B75="",VLOOKUP(B73,NP,20,FALSE)=0),"",IF(LEN(VLOOKUP(B73,NP,20,FALSE))=7,VLOOKUP(B73,NP,20,FALSE),VLOOKUP(B73,NP,20,FALSE)))</f>
        <v>08910876</v>
      </c>
      <c r="C76" s="9" t="str">
        <f>IF(B75="","",CONCATENATE(VLOOKUP(B73,NP,18,FALSE)," pts - ",VLOOKUP(B73,NP,21,FALSE)))</f>
        <v>3459 pts - Ste GENEVIEVE SP</v>
      </c>
      <c r="D76" s="9"/>
      <c r="E76" s="37"/>
      <c r="F76" s="9"/>
      <c r="G76" s="9"/>
      <c r="H76" s="37"/>
      <c r="I76" s="9"/>
      <c r="J76" s="5"/>
      <c r="K76" s="6"/>
      <c r="L76" s="6"/>
      <c r="M76" s="38"/>
      <c r="N76" s="6"/>
      <c r="O76" s="6"/>
      <c r="P76" s="38"/>
      <c r="Q76" s="6"/>
      <c r="R76" s="5"/>
      <c r="S76" s="36"/>
      <c r="T76" s="36"/>
      <c r="U76" s="36"/>
      <c r="V76" s="36"/>
      <c r="W76" s="36"/>
      <c r="X76" s="36"/>
      <c r="Y76" s="6"/>
      <c r="Z76" s="68">
        <v>30</v>
      </c>
      <c r="AA76" s="53" t="s">
        <v>7</v>
      </c>
      <c r="AB76" s="53"/>
      <c r="AC76" s="54" t="str">
        <f>IF(VLOOKUP(Z76,NP,32,FALSE)="","",IF(VLOOKUP(Z76,NP,32,FALSE)=0,"",VLOOKUP(Z76,NP,32,FALSE)))</f>
        <v/>
      </c>
      <c r="AD76" s="55" t="str">
        <f>IF(VLOOKUP(Z76,NP,33,FALSE)="","",IF(VLOOKUP(Z76,NP,34,FALSE)=2,"",VLOOKUP(Z76,NP,34,FALSE)))</f>
        <v/>
      </c>
      <c r="AE76" s="55"/>
      <c r="AF76" s="56" t="str">
        <f>IF(VLOOKUP(Z76,NP,33,FALSE)="","",IF(VLOOKUP(Z76,NP,33,FALSE)=0,"",VLOOKUP(Z76,NP,33,FALSE)))</f>
        <v/>
      </c>
      <c r="AG76" s="57"/>
      <c r="AH76" s="11">
        <f>IF(VLOOKUP(AH52,NP,14,FALSE)=0,"",VLOOKUP(AH52,NP,14,FALSE))</f>
        <v>2</v>
      </c>
      <c r="AI76" s="8" t="str">
        <f>IF(AH76="","",CONCATENATE(VLOOKUP(AH52,NP,15,FALSE),"  ",VLOOKUP(AH52,NP,16,FALSE)))</f>
        <v xml:space="preserve">3-GENESTOUT.G/4-GAUGEZ.M  </v>
      </c>
      <c r="AJ76" s="8"/>
      <c r="AK76" s="34"/>
      <c r="AL76" s="8"/>
      <c r="AM76" s="8"/>
      <c r="AN76" s="34"/>
      <c r="AO76" s="18"/>
      <c r="AP76" s="29"/>
      <c r="AQ76" s="21"/>
      <c r="AR76" s="21"/>
      <c r="AS76" s="21"/>
      <c r="AT76" s="21"/>
      <c r="AU76" s="21"/>
      <c r="AV76" s="21"/>
      <c r="AW76" s="21"/>
    </row>
    <row r="77" spans="1:51" ht="12" customHeight="1" x14ac:dyDescent="0.2">
      <c r="A77" s="79">
        <f>A71+2</f>
        <v>25</v>
      </c>
      <c r="B77" s="73">
        <f>IF(VLOOKUP(B79,NP,4,FALSE)=0,"",VLOOKUP(B79,NP,4,FALSE))</f>
        <v>7</v>
      </c>
      <c r="C77" s="8" t="str">
        <f>IF(B77="","",CONCATENATE(VLOOKUP(B79,NP,5,FALSE),"  ",VLOOKUP(B79,NP,6,FALSE)))</f>
        <v xml:space="preserve">14-CHRISTENSEN.A/13-DOS REIS.A  </v>
      </c>
      <c r="D77" s="8"/>
      <c r="E77" s="34"/>
      <c r="F77" s="8"/>
      <c r="G77" s="8"/>
      <c r="H77" s="34"/>
      <c r="I77" s="8"/>
      <c r="J77" s="5"/>
      <c r="K77" s="6"/>
      <c r="L77" s="6"/>
      <c r="M77" s="38"/>
      <c r="N77" s="6"/>
      <c r="O77" s="6"/>
      <c r="P77" s="38"/>
      <c r="Q77" s="6"/>
      <c r="R77" s="5"/>
      <c r="S77" s="6"/>
      <c r="T77" s="6"/>
      <c r="U77" s="38"/>
      <c r="V77" s="6"/>
      <c r="W77" s="6"/>
      <c r="X77" s="38"/>
      <c r="Y77" s="6"/>
      <c r="Z77" s="5"/>
      <c r="AA77" s="6"/>
      <c r="AB77" s="6"/>
      <c r="AC77" s="38"/>
      <c r="AD77" s="6"/>
      <c r="AE77" s="6"/>
      <c r="AF77" s="38"/>
      <c r="AG77" s="19"/>
      <c r="AH77" s="52">
        <v>32</v>
      </c>
      <c r="AI77" s="14" t="str">
        <f>IF(AH76="","",CONCATENATE(VLOOKUP(AH52,NP,18,FALSE)," pts - ",VLOOKUP(AH52,NP,21,FALSE)))</f>
        <v>4197 pts - PALAISEAU US</v>
      </c>
      <c r="AJ77" s="14"/>
      <c r="AK77" s="40"/>
      <c r="AL77" s="14"/>
      <c r="AM77" s="14"/>
      <c r="AN77" s="40"/>
      <c r="AO77" s="14"/>
      <c r="AP77" s="23"/>
      <c r="AQ77" s="23"/>
      <c r="AR77" s="23"/>
      <c r="AS77" s="23"/>
      <c r="AT77" s="23"/>
      <c r="AU77" s="23"/>
      <c r="AV77" s="23"/>
      <c r="AW77" s="23"/>
    </row>
    <row r="78" spans="1:51" ht="12" customHeight="1" x14ac:dyDescent="0.2">
      <c r="A78" s="36"/>
      <c r="B78" s="46" t="str">
        <f>IF(OR(B77="",VLOOKUP(B79,NP,10,FALSE)=0),"",IF(LEN(VLOOKUP(B79,NP,10,FALSE))=7,VLOOKUP(B79,NP,10,FALSE),VLOOKUP(B79,NP,10,FALSE)))</f>
        <v>08910918</v>
      </c>
      <c r="C78" s="9" t="str">
        <f>IF(B77="","",CONCATENATE(VLOOKUP(B79,NP,8,FALSE)," pts - ",VLOOKUP(B79,NP,11,FALSE)))</f>
        <v>3094 pts - CHILLY-MORANGIS CTT</v>
      </c>
      <c r="D78" s="9"/>
      <c r="E78" s="37"/>
      <c r="F78" s="9"/>
      <c r="G78" s="9"/>
      <c r="H78" s="37"/>
      <c r="I78" s="9"/>
      <c r="J78" s="52">
        <v>25</v>
      </c>
      <c r="K78" s="6"/>
      <c r="L78" s="6"/>
      <c r="M78" s="38"/>
      <c r="N78" s="6"/>
      <c r="O78" s="6"/>
      <c r="P78" s="38"/>
      <c r="Q78" s="6"/>
      <c r="R78" s="5"/>
      <c r="S78" s="6"/>
      <c r="T78" s="6"/>
      <c r="U78" s="38"/>
      <c r="V78" s="6"/>
      <c r="W78" s="6"/>
      <c r="X78" s="38"/>
      <c r="Y78" s="6"/>
      <c r="Z78" s="5"/>
      <c r="AA78" s="6"/>
      <c r="AB78" s="6"/>
      <c r="AC78" s="38"/>
      <c r="AD78" s="6"/>
      <c r="AE78" s="6"/>
      <c r="AF78" s="38"/>
      <c r="AG78" s="19"/>
      <c r="AH78" s="10"/>
      <c r="AI78" s="9" t="str">
        <f>IF(AH76="","",CONCATENATE(IF(VLOOKUP(Z76,NP,23,FALSE)="","",IF(VLOOKUP(Z76,NP,12,FALSE)=1,VLOOKUP(Z76,NP,23,FALSE),-VLOOKUP(Z76,NP,23,FALSE))),IF(VLOOKUP(Z76,NP,24,FALSE)="","",CONCATENATE(" / ",IF(VLOOKUP(Z76,NP,12,FALSE)=1,VLOOKUP(Z76,NP,24,FALSE),-VLOOKUP(Z76,NP,24,FALSE)))),IF(VLOOKUP(Z76,NP,25,FALSE)="","",CONCATENATE(" / ",IF(VLOOKUP(Z76,NP,12,FALSE)=1,VLOOKUP(Z76,NP,25,FALSE),-VLOOKUP(Z76,NP,25,FALSE)))),IF(VLOOKUP(Z76,NP,26,FALSE)="","",CONCATENATE(" / ",IF(VLOOKUP(Z76,NP,12,FALSE)=1,VLOOKUP(Z76,NP,26,FALSE),-VLOOKUP(Z76,NP,26,FALSE)))),IF(VLOOKUP(Z76,NP,27,FALSE)="","",CONCATENATE(" / ",IF(VLOOKUP(Z76,NP,12,FALSE)=1,VLOOKUP(Z76,NP,27,FALSE),-VLOOKUP(Z76,NP,27,FALSE)))),IF(VLOOKUP(Z76,NP,28)="","",CONCATENATE(" / ",IF(VLOOKUP(Z76,NP,12)=1,VLOOKUP(Z76,NP,28),-VLOOKUP(Z76,NP,28)))),IF(VLOOKUP(Z76,NP,29)="","",CONCATENATE(" / ",IF(VLOOKUP(Z76,NP,12)=1,VLOOKUP(Z76,NP,29),-VLOOKUP(Z76,NP,29))))))</f>
        <v/>
      </c>
      <c r="AJ78" s="9"/>
      <c r="AK78" s="37"/>
      <c r="AL78" s="9"/>
      <c r="AM78" s="9"/>
      <c r="AN78" s="37"/>
      <c r="AO78" s="9"/>
      <c r="AP78" s="23"/>
      <c r="AQ78" s="23"/>
      <c r="AR78" s="23"/>
      <c r="AS78" s="23"/>
      <c r="AT78" s="23"/>
      <c r="AU78" s="23"/>
      <c r="AV78" s="23"/>
      <c r="AW78" s="23"/>
    </row>
    <row r="79" spans="1:51" ht="12" customHeight="1" x14ac:dyDescent="0.2">
      <c r="A79" s="36"/>
      <c r="B79" s="74">
        <v>13</v>
      </c>
      <c r="C79" s="53" t="s">
        <v>7</v>
      </c>
      <c r="D79" s="53"/>
      <c r="E79" s="54" t="str">
        <f>IF(VLOOKUP(B79,NP,32,FALSE)="","",IF(VLOOKUP(B79,NP,32,FALSE)=0,"",VLOOKUP(B79,NP,32,FALSE)))</f>
        <v/>
      </c>
      <c r="F79" s="55" t="str">
        <f>IF(VLOOKUP(B79,NP,33,FALSE)="","",IF(VLOOKUP(B79,NP,34,FALSE)=2,"",VLOOKUP(B79,NP,34,FALSE)))</f>
        <v/>
      </c>
      <c r="G79" s="55"/>
      <c r="H79" s="56" t="str">
        <f>IF(VLOOKUP(B79,NP,33,FALSE)="","",IF(VLOOKUP(B79,NP,33,FALSE)=0,"",VLOOKUP(B79,NP,33,FALSE)))</f>
        <v/>
      </c>
      <c r="I79" s="57"/>
      <c r="J79" s="11">
        <f>IF(VLOOKUP(J82,NP,4,FALSE)=0,"",VLOOKUP(J82,NP,4,FALSE))</f>
        <v>7</v>
      </c>
      <c r="K79" s="8" t="str">
        <f>IF(J79="","",CONCATENATE(VLOOKUP(J82,NP,5,FALSE),"  ",VLOOKUP(J82,NP,6,FALSE)))</f>
        <v xml:space="preserve">14-CHRISTENSEN.A/13-DOS REIS.A  </v>
      </c>
      <c r="L79" s="8"/>
      <c r="M79" s="34"/>
      <c r="N79" s="8"/>
      <c r="O79" s="8"/>
      <c r="P79" s="34"/>
      <c r="Q79" s="8"/>
      <c r="R79" s="5"/>
      <c r="S79" s="6"/>
      <c r="T79" s="6"/>
      <c r="U79" s="38"/>
      <c r="V79" s="6"/>
      <c r="W79" s="6"/>
      <c r="X79" s="38"/>
      <c r="Y79" s="6"/>
      <c r="Z79" s="5"/>
      <c r="AA79" s="6"/>
      <c r="AB79" s="6"/>
      <c r="AC79" s="38"/>
      <c r="AD79" s="6"/>
      <c r="AE79" s="6"/>
      <c r="AF79" s="38"/>
      <c r="AG79" s="19"/>
      <c r="AH79" s="5"/>
      <c r="AI79" s="6"/>
      <c r="AJ79" s="6"/>
      <c r="AK79" s="38"/>
      <c r="AL79" s="6"/>
      <c r="AM79" s="6"/>
      <c r="AN79" s="38"/>
      <c r="AO79" s="6"/>
      <c r="AP79" s="6"/>
      <c r="AQ79" s="6"/>
      <c r="AR79" s="6"/>
      <c r="AS79" s="6"/>
      <c r="AT79" s="6"/>
      <c r="AU79" s="6"/>
      <c r="AV79" s="6"/>
      <c r="AW79" s="6"/>
    </row>
    <row r="80" spans="1:51" ht="12" customHeight="1" x14ac:dyDescent="0.2">
      <c r="A80" s="36"/>
      <c r="B80" s="75"/>
      <c r="C80" s="6"/>
      <c r="D80" s="6"/>
      <c r="E80" s="38"/>
      <c r="F80" s="6"/>
      <c r="G80" s="6"/>
      <c r="H80" s="38"/>
      <c r="I80" s="6"/>
      <c r="J80" s="13"/>
      <c r="K80" s="14" t="str">
        <f>IF(J79="","",CONCATENATE(VLOOKUP(J82,NP,8,FALSE)," pts - ",VLOOKUP(J82,NP,11,FALSE)))</f>
        <v>3094 pts - CHILLY-MORANGIS CTT</v>
      </c>
      <c r="L80" s="14"/>
      <c r="M80" s="40"/>
      <c r="N80" s="14"/>
      <c r="O80" s="14"/>
      <c r="P80" s="40"/>
      <c r="Q80" s="15"/>
      <c r="R80" s="10"/>
      <c r="S80" s="6"/>
      <c r="T80" s="6"/>
      <c r="U80" s="38"/>
      <c r="V80" s="6"/>
      <c r="W80" s="6"/>
      <c r="X80" s="38"/>
      <c r="Y80" s="6"/>
      <c r="Z80" s="5"/>
      <c r="AA80" s="6"/>
      <c r="AB80" s="6"/>
      <c r="AC80" s="38"/>
      <c r="AD80" s="6"/>
      <c r="AE80" s="6"/>
      <c r="AF80" s="38"/>
      <c r="AG80" s="19"/>
      <c r="AH80" s="5"/>
      <c r="AI80" s="6"/>
      <c r="AJ80" s="6"/>
      <c r="AK80" s="38"/>
      <c r="AL80" s="6"/>
      <c r="AM80" s="6"/>
      <c r="AN80" s="38"/>
      <c r="AO80" s="6"/>
      <c r="AP80" s="6"/>
      <c r="AQ80" s="6"/>
      <c r="AR80" s="6"/>
      <c r="AS80" s="6"/>
      <c r="AT80" s="6"/>
      <c r="AU80" s="6"/>
      <c r="AV80" s="6"/>
      <c r="AW80" s="6"/>
    </row>
    <row r="81" spans="1:49" ht="12" customHeight="1" x14ac:dyDescent="0.2">
      <c r="A81" s="81">
        <f>A75+2</f>
        <v>26</v>
      </c>
      <c r="B81" s="73">
        <f>IF(VLOOKUP(B79,NP,14,FALSE)=0,"",VLOOKUP(B79,NP,14,FALSE))</f>
        <v>26</v>
      </c>
      <c r="C81" s="8" t="str">
        <f>IF(B81="","",CONCATENATE(VLOOKUP(B79,NP,15,FALSE),"  ",VLOOKUP(B79,NP,16,FALSE)))</f>
        <v xml:space="preserve">53-PEYRONNET.N/54-ACREMANN.G  </v>
      </c>
      <c r="D81" s="8"/>
      <c r="E81" s="34"/>
      <c r="F81" s="8"/>
      <c r="G81" s="8"/>
      <c r="H81" s="34"/>
      <c r="I81" s="8"/>
      <c r="J81" s="10"/>
      <c r="K81" s="9" t="str">
        <f>IF(J79="","",CONCATENATE(IF(VLOOKUP(B79,NP,23,FALSE)="","",IF(VLOOKUP(B79,NP,12,FALSE)=1,VLOOKUP(B79,NP,23,FALSE),-VLOOKUP(B79,NP,23,FALSE))),IF(VLOOKUP(B79,NP,24,FALSE)="","",CONCATENATE(" / ",IF(VLOOKUP(B79,NP,12,FALSE)=1,VLOOKUP(B79,NP,24,FALSE),-VLOOKUP(B79,NP,24,FALSE)))),IF(VLOOKUP(B79,NP,25,FALSE)="","",CONCATENATE(" / ",IF(VLOOKUP(B79,NP,12,FALSE)=1,VLOOKUP(B79,NP,25,FALSE),-VLOOKUP(B79,NP,25,FALSE)))),IF(VLOOKUP(B79,NP,26,FALSE)="","",CONCATENATE(" / ",IF(VLOOKUP(B79,NP,12,FALSE)=1,VLOOKUP(B79,NP,26,FALSE),-VLOOKUP(B79,NP,26,FALSE)))),IF(VLOOKUP(B79,NP,27,FALSE)="","",CONCATENATE(" / ",IF(VLOOKUP(B79,NP,12,FALSE)=1,VLOOKUP(B79,NP,27,FALSE),-VLOOKUP(B79,NP,27,FALSE)))),IF(VLOOKUP(B79,NP,28)="","",CONCATENATE(" / ",IF(VLOOKUP(B79,NP,12)=1,VLOOKUP(B79,NP,28),-VLOOKUP(B79,NP,28)))),IF(VLOOKUP(B79,NP,29)="","",CONCATENATE(" / ",IF(VLOOKUP(B79,NP,12)=1,VLOOKUP(B79,NP,29),-VLOOKUP(B79,NP,29))))))</f>
        <v/>
      </c>
      <c r="L81" s="9"/>
      <c r="M81" s="37"/>
      <c r="N81" s="9"/>
      <c r="O81" s="9"/>
      <c r="P81" s="37"/>
      <c r="Q81" s="9"/>
      <c r="R81" s="52">
        <v>25</v>
      </c>
      <c r="S81" s="7"/>
      <c r="T81" s="7"/>
      <c r="U81" s="41"/>
      <c r="V81" s="7"/>
      <c r="W81" s="7"/>
      <c r="X81" s="41"/>
      <c r="Y81" s="6"/>
      <c r="Z81" s="5"/>
      <c r="AA81" s="6"/>
      <c r="AB81" s="6"/>
      <c r="AC81" s="38"/>
      <c r="AD81" s="6"/>
      <c r="AE81" s="6"/>
      <c r="AF81" s="38"/>
      <c r="AG81" s="19"/>
      <c r="AH81" s="5"/>
      <c r="AI81" s="6"/>
      <c r="AJ81" s="6"/>
      <c r="AK81" s="38"/>
      <c r="AL81" s="6"/>
      <c r="AM81" s="6"/>
      <c r="AN81" s="38"/>
      <c r="AO81" s="6"/>
      <c r="AP81" s="6"/>
      <c r="AQ81" s="6"/>
      <c r="AR81" s="6"/>
      <c r="AS81" s="6"/>
      <c r="AT81" s="6"/>
      <c r="AU81" s="6"/>
      <c r="AV81" s="6"/>
      <c r="AW81" s="6"/>
    </row>
    <row r="82" spans="1:49" ht="12" customHeight="1" x14ac:dyDescent="0.2">
      <c r="A82" s="36"/>
      <c r="B82" s="46" t="str">
        <f>IF(OR(B81="",VLOOKUP(B79,NP,20,FALSE)=0),"",IF(LEN(VLOOKUP(B79,NP,20,FALSE))=7,VLOOKUP(B79,NP,20,FALSE),VLOOKUP(B79,NP,20,FALSE)))</f>
        <v>08910042</v>
      </c>
      <c r="C82" s="9" t="str">
        <f>IF(B81="","",CONCATENATE(VLOOKUP(B79,NP,18,FALSE)," pts - ",VLOOKUP(B79,NP,21,FALSE)))</f>
        <v>1383 pts - PALAISEAU US</v>
      </c>
      <c r="D82" s="9"/>
      <c r="E82" s="37"/>
      <c r="F82" s="9"/>
      <c r="G82" s="9"/>
      <c r="H82" s="37"/>
      <c r="I82" s="9"/>
      <c r="J82" s="68">
        <v>23</v>
      </c>
      <c r="K82" s="53" t="s">
        <v>7</v>
      </c>
      <c r="L82" s="53"/>
      <c r="M82" s="54" t="str">
        <f>IF(VLOOKUP(J82,NP,32,FALSE)="","",IF(VLOOKUP(J82,NP,32,FALSE)=0,"",VLOOKUP(J82,NP,32,FALSE)))</f>
        <v/>
      </c>
      <c r="N82" s="55" t="str">
        <f>IF(VLOOKUP(J82,NP,33,FALSE)="","",IF(VLOOKUP(J82,NP,34,FALSE)=2,"",VLOOKUP(J82,NP,34,FALSE)))</f>
        <v/>
      </c>
      <c r="O82" s="55"/>
      <c r="P82" s="56" t="str">
        <f>IF(VLOOKUP(J82,NP,33,FALSE)="","",IF(VLOOKUP(J82,NP,33,FALSE)=0,"",VLOOKUP(J82,NP,33,FALSE)))</f>
        <v/>
      </c>
      <c r="Q82" s="57"/>
      <c r="R82" s="11">
        <f>IF(VLOOKUP(R88,NP,4,FALSE)=0,"",VLOOKUP(R88,NP,4,FALSE))</f>
        <v>10</v>
      </c>
      <c r="S82" s="8" t="str">
        <f>IF(R82="","",CONCATENATE(VLOOKUP(R88,NP,5,FALSE),"  ",VLOOKUP(R88,NP,6,FALSE)))</f>
        <v xml:space="preserve">19-CAPITAINE.N/20-CAPITAINE.M  </v>
      </c>
      <c r="T82" s="8"/>
      <c r="U82" s="34"/>
      <c r="V82" s="8"/>
      <c r="W82" s="8"/>
      <c r="X82" s="34"/>
      <c r="Y82" s="8"/>
      <c r="Z82" s="5"/>
      <c r="AA82" s="6"/>
      <c r="AB82" s="6"/>
      <c r="AC82" s="38"/>
      <c r="AD82" s="6"/>
      <c r="AE82" s="6"/>
      <c r="AF82" s="38"/>
      <c r="AG82" s="19"/>
      <c r="AH82" s="5"/>
      <c r="AI82" s="6"/>
      <c r="AJ82" s="6"/>
      <c r="AK82" s="38"/>
      <c r="AL82" s="6"/>
      <c r="AM82" s="6"/>
      <c r="AN82" s="38"/>
      <c r="AO82" s="6"/>
      <c r="AP82" s="6"/>
      <c r="AQ82" s="6"/>
      <c r="AR82" s="6"/>
      <c r="AS82" s="6"/>
      <c r="AT82" s="6"/>
      <c r="AU82" s="6"/>
      <c r="AV82" s="6"/>
      <c r="AW82" s="6"/>
    </row>
    <row r="83" spans="1:49" ht="12" customHeight="1" x14ac:dyDescent="0.2">
      <c r="A83" s="81">
        <f>A77+2</f>
        <v>27</v>
      </c>
      <c r="B83" s="73">
        <f>IF(VLOOKUP(B85,NP,4,FALSE)=0,"",VLOOKUP(B85,NP,4,FALSE))</f>
        <v>23</v>
      </c>
      <c r="C83" s="8" t="str">
        <f>IF(B83="","",CONCATENATE(VLOOKUP(B85,NP,5,FALSE),"  ",VLOOKUP(B85,NP,6,FALSE)))</f>
        <v xml:space="preserve">47-LACAZE.A/48-GOUDEY.A  </v>
      </c>
      <c r="D83" s="8"/>
      <c r="E83" s="34"/>
      <c r="F83" s="8"/>
      <c r="G83" s="8"/>
      <c r="H83" s="34"/>
      <c r="I83" s="8"/>
      <c r="J83" s="5"/>
      <c r="K83" s="6"/>
      <c r="L83" s="6"/>
      <c r="M83" s="38"/>
      <c r="N83" s="6"/>
      <c r="O83" s="6"/>
      <c r="P83" s="38"/>
      <c r="Q83" s="6"/>
      <c r="R83" s="13"/>
      <c r="S83" s="14" t="str">
        <f>IF(R82="","",CONCATENATE(VLOOKUP(R88,NP,8,FALSE)," pts - ",VLOOKUP(R88,NP,11,FALSE)))</f>
        <v>2532 pts - AS WISSOUS TT</v>
      </c>
      <c r="T83" s="14"/>
      <c r="U83" s="40"/>
      <c r="V83" s="14"/>
      <c r="W83" s="14"/>
      <c r="X83" s="40"/>
      <c r="Y83" s="15"/>
      <c r="Z83" s="10"/>
      <c r="AA83" s="6"/>
      <c r="AB83" s="6"/>
      <c r="AC83" s="38"/>
      <c r="AD83" s="6"/>
      <c r="AE83" s="6"/>
      <c r="AF83" s="38"/>
      <c r="AG83" s="19"/>
      <c r="AH83" s="5"/>
      <c r="AI83" s="6"/>
      <c r="AJ83" s="6"/>
      <c r="AK83" s="38"/>
      <c r="AL83" s="6"/>
      <c r="AM83" s="6"/>
      <c r="AN83" s="38"/>
      <c r="AO83" s="6"/>
      <c r="AP83" s="6"/>
      <c r="AQ83" s="6"/>
      <c r="AR83" s="6"/>
      <c r="AS83" s="6"/>
      <c r="AT83" s="6"/>
      <c r="AU83" s="6"/>
      <c r="AV83" s="6"/>
      <c r="AW83" s="6"/>
    </row>
    <row r="84" spans="1:49" ht="12" customHeight="1" x14ac:dyDescent="0.2">
      <c r="A84" s="36"/>
      <c r="B84" s="46" t="str">
        <f>IF(OR(B83="",VLOOKUP(B85,NP,10,FALSE)=0),"",IF(LEN(VLOOKUP(B85,NP,10,FALSE))=7,VLOOKUP(B85,NP,10,FALSE),VLOOKUP(B85,NP,10,FALSE)))</f>
        <v>08910861</v>
      </c>
      <c r="C84" s="9" t="str">
        <f>IF(B83="","",CONCATENATE(VLOOKUP(B85,NP,8,FALSE)," pts - ",VLOOKUP(B85,NP,11,FALSE)))</f>
        <v>1821 pts - IGNY T.T.</v>
      </c>
      <c r="D84" s="9"/>
      <c r="E84" s="37"/>
      <c r="F84" s="9"/>
      <c r="G84" s="9"/>
      <c r="H84" s="37"/>
      <c r="I84" s="9"/>
      <c r="J84" s="10"/>
      <c r="K84" s="6"/>
      <c r="L84" s="6"/>
      <c r="M84" s="38"/>
      <c r="N84" s="6"/>
      <c r="O84" s="6"/>
      <c r="P84" s="38"/>
      <c r="Q84" s="6"/>
      <c r="R84" s="10"/>
      <c r="S84" s="9" t="str">
        <f>IF(R82="","",CONCATENATE(IF(VLOOKUP(J82,NP,23,FALSE)="","",IF(VLOOKUP(J82,NP,12,FALSE)=1,VLOOKUP(J82,NP,23,FALSE),-VLOOKUP(J82,NP,23,FALSE))),IF(VLOOKUP(J82,NP,24,FALSE)="","",CONCATENATE(" / ",IF(VLOOKUP(J82,NP,12,FALSE)=1,VLOOKUP(J82,NP,24,FALSE),-VLOOKUP(J82,NP,24,FALSE)))),IF(VLOOKUP(J82,NP,25,FALSE)="","",CONCATENATE(" / ",IF(VLOOKUP(J82,NP,12,FALSE)=1,VLOOKUP(J82,NP,25,FALSE),-VLOOKUP(J82,NP,25,FALSE)))),IF(VLOOKUP(J82,NP,26,FALSE)="","",CONCATENATE(" / ",IF(VLOOKUP(J82,NP,12,FALSE)=1,VLOOKUP(J82,NP,26,FALSE),-VLOOKUP(J82,NP,26,FALSE)))),IF(VLOOKUP(J82,NP,27,FALSE)="","",CONCATENATE(" / ",IF(VLOOKUP(J82,NP,12,FALSE)=1,VLOOKUP(J82,NP,27,FALSE),-VLOOKUP(J82,NP,27,FALSE)))),IF(VLOOKUP(J82,NP,28)="","",CONCATENATE(" / ",IF(VLOOKUP(J82,NP,12)=1,VLOOKUP(J82,NP,28),-VLOOKUP(J82,NP,28)))),IF(VLOOKUP(J82,NP,29)="","",CONCATENATE(" / ",IF(VLOOKUP(J82,NP,12)=1,VLOOKUP(J82,NP,29),-VLOOKUP(J82,NP,29))))))</f>
        <v/>
      </c>
      <c r="T84" s="9"/>
      <c r="U84" s="37"/>
      <c r="V84" s="9"/>
      <c r="W84" s="9"/>
      <c r="X84" s="37"/>
      <c r="Y84" s="9"/>
      <c r="Z84" s="10"/>
      <c r="AA84" s="6"/>
      <c r="AB84" s="6"/>
      <c r="AC84" s="38"/>
      <c r="AD84" s="6"/>
      <c r="AE84" s="6"/>
      <c r="AF84" s="38"/>
      <c r="AG84" s="19"/>
      <c r="AH84" s="5"/>
      <c r="AI84" s="6"/>
      <c r="AJ84" s="6"/>
      <c r="AK84" s="38"/>
      <c r="AL84" s="6"/>
      <c r="AM84" s="6"/>
      <c r="AN84" s="38"/>
      <c r="AO84" s="6"/>
      <c r="AP84" s="6"/>
      <c r="AQ84" s="6"/>
      <c r="AR84" s="6"/>
      <c r="AS84" s="6"/>
      <c r="AT84" s="6"/>
      <c r="AU84" s="6"/>
      <c r="AV84" s="6"/>
      <c r="AW84" s="6"/>
    </row>
    <row r="85" spans="1:49" ht="12" customHeight="1" x14ac:dyDescent="0.2">
      <c r="A85" s="36"/>
      <c r="B85" s="74">
        <v>14</v>
      </c>
      <c r="C85" s="53" t="s">
        <v>7</v>
      </c>
      <c r="D85" s="53"/>
      <c r="E85" s="54" t="str">
        <f>IF(VLOOKUP(B85,NP,32,FALSE)="","",IF(VLOOKUP(B85,NP,32,FALSE)=0,"",VLOOKUP(B85,NP,32,FALSE)))</f>
        <v/>
      </c>
      <c r="F85" s="55" t="str">
        <f>IF(VLOOKUP(B85,NP,33,FALSE)="","",IF(VLOOKUP(B85,NP,34,FALSE)=2,"",VLOOKUP(B85,NP,34,FALSE)))</f>
        <v/>
      </c>
      <c r="G85" s="55"/>
      <c r="H85" s="56" t="str">
        <f>IF(VLOOKUP(B85,NP,33,FALSE)="","",IF(VLOOKUP(B85,NP,33,FALSE)=0,"",VLOOKUP(B85,NP,33,FALSE)))</f>
        <v/>
      </c>
      <c r="I85" s="57"/>
      <c r="J85" s="11">
        <f>IF(VLOOKUP(J82,NP,14,FALSE)=0,"",VLOOKUP(J82,NP,14,FALSE))</f>
        <v>10</v>
      </c>
      <c r="K85" s="8" t="str">
        <f>IF(J85="","",CONCATENATE(VLOOKUP(J82,NP,15,FALSE),"  ",VLOOKUP(J82,NP,16,FALSE)))</f>
        <v xml:space="preserve">19-CAPITAINE.N/20-CAPITAINE.M  </v>
      </c>
      <c r="L85" s="8"/>
      <c r="M85" s="34"/>
      <c r="N85" s="8"/>
      <c r="O85" s="8"/>
      <c r="P85" s="34"/>
      <c r="Q85" s="18"/>
      <c r="R85" s="10"/>
      <c r="S85" s="6"/>
      <c r="T85" s="6"/>
      <c r="U85" s="38"/>
      <c r="V85" s="6"/>
      <c r="W85" s="6"/>
      <c r="X85" s="38"/>
      <c r="Y85" s="19"/>
      <c r="Z85" s="5"/>
      <c r="AA85" s="6"/>
      <c r="AB85" s="6"/>
      <c r="AC85" s="38"/>
      <c r="AD85" s="6"/>
      <c r="AE85" s="6"/>
      <c r="AF85" s="38"/>
      <c r="AG85" s="19"/>
      <c r="AH85" s="5"/>
      <c r="AI85" s="6"/>
      <c r="AJ85" s="6"/>
      <c r="AK85" s="38"/>
      <c r="AL85" s="6"/>
      <c r="AM85" s="6"/>
      <c r="AN85" s="38"/>
      <c r="AO85" s="6"/>
      <c r="AP85" s="6"/>
      <c r="AQ85" s="6"/>
      <c r="AR85" s="6"/>
      <c r="AS85" s="6"/>
      <c r="AT85" s="6"/>
      <c r="AU85" s="6"/>
      <c r="AV85" s="6"/>
      <c r="AW85" s="6"/>
    </row>
    <row r="86" spans="1:49" ht="12" customHeight="1" x14ac:dyDescent="0.2">
      <c r="A86" s="36"/>
      <c r="B86" s="75"/>
      <c r="C86" s="6"/>
      <c r="D86" s="6"/>
      <c r="E86" s="38"/>
      <c r="F86" s="6"/>
      <c r="G86" s="6"/>
      <c r="H86" s="38"/>
      <c r="I86" s="6"/>
      <c r="J86" s="52">
        <v>28</v>
      </c>
      <c r="K86" s="14" t="str">
        <f>IF(J85="","",CONCATENATE(VLOOKUP(J82,NP,18,FALSE)," pts - ",VLOOKUP(J82,NP,21,FALSE)))</f>
        <v>2532 pts - AS WISSOUS TT</v>
      </c>
      <c r="L86" s="14"/>
      <c r="M86" s="40"/>
      <c r="N86" s="14"/>
      <c r="O86" s="14"/>
      <c r="P86" s="40"/>
      <c r="Q86" s="14"/>
      <c r="R86" s="5"/>
      <c r="S86" s="6"/>
      <c r="T86" s="6"/>
      <c r="U86" s="38"/>
      <c r="V86" s="6"/>
      <c r="W86" s="6"/>
      <c r="X86" s="38"/>
      <c r="Y86" s="19"/>
      <c r="Z86" s="5"/>
      <c r="AA86" s="6"/>
      <c r="AB86" s="6"/>
      <c r="AC86" s="38"/>
      <c r="AD86" s="6"/>
      <c r="AE86" s="6"/>
      <c r="AF86" s="38"/>
      <c r="AG86" s="19"/>
      <c r="AH86" s="5"/>
      <c r="AI86" s="6"/>
      <c r="AJ86" s="6"/>
      <c r="AK86" s="38"/>
      <c r="AL86" s="6"/>
      <c r="AM86" s="6"/>
      <c r="AN86" s="38"/>
      <c r="AO86" s="6"/>
      <c r="AP86" s="6"/>
      <c r="AQ86" s="6"/>
      <c r="AR86" s="6"/>
      <c r="AS86" s="6"/>
      <c r="AT86" s="6"/>
      <c r="AU86" s="6"/>
      <c r="AV86" s="6"/>
      <c r="AW86" s="6"/>
    </row>
    <row r="87" spans="1:49" ht="12" customHeight="1" x14ac:dyDescent="0.2">
      <c r="A87" s="80">
        <f>A81+2</f>
        <v>28</v>
      </c>
      <c r="B87" s="73">
        <f>IF(VLOOKUP(B85,NP,14,FALSE)=0,"",VLOOKUP(B85,NP,14,FALSE))</f>
        <v>10</v>
      </c>
      <c r="C87" s="8" t="str">
        <f>IF(B87="","",CONCATENATE(VLOOKUP(B85,NP,15,FALSE),"  ",VLOOKUP(B85,NP,16,FALSE)))</f>
        <v xml:space="preserve">19-CAPITAINE.N/20-CAPITAINE.M  </v>
      </c>
      <c r="D87" s="8"/>
      <c r="E87" s="34"/>
      <c r="F87" s="8"/>
      <c r="G87" s="8"/>
      <c r="H87" s="34"/>
      <c r="I87" s="8"/>
      <c r="J87" s="10"/>
      <c r="K87" s="9" t="str">
        <f>IF(J85="","",CONCATENATE(IF(VLOOKUP(B85,NP,23,FALSE)="","",IF(VLOOKUP(B85,NP,12,FALSE)=1,VLOOKUP(B85,NP,23,FALSE),-VLOOKUP(B85,NP,23,FALSE))),IF(VLOOKUP(B85,NP,24,FALSE)="","",CONCATENATE(" / ",IF(VLOOKUP(B85,NP,12,FALSE)=1,VLOOKUP(B85,NP,24,FALSE),-VLOOKUP(B85,NP,24,FALSE)))),IF(VLOOKUP(B85,NP,25,FALSE)="","",CONCATENATE(" / ",IF(VLOOKUP(B85,NP,12,FALSE)=1,VLOOKUP(B85,NP,25,FALSE),-VLOOKUP(B85,NP,25,FALSE)))),IF(VLOOKUP(B85,NP,26,FALSE)="","",CONCATENATE(" / ",IF(VLOOKUP(B85,NP,12,FALSE)=1,VLOOKUP(B85,NP,26,FALSE),-VLOOKUP(B85,NP,26,FALSE)))),IF(VLOOKUP(B85,NP,27,FALSE)="","",CONCATENATE(" / ",IF(VLOOKUP(B85,NP,12,FALSE)=1,VLOOKUP(B85,NP,27,FALSE),-VLOOKUP(B85,NP,27,FALSE)))),IF(VLOOKUP(B85,NP,28)="","",CONCATENATE(" / ",IF(VLOOKUP(B85,NP,12)=1,VLOOKUP(B85,NP,28),-VLOOKUP(B85,NP,28)))),IF(VLOOKUP(B85,NP,29)="","",CONCATENATE(" / ",IF(VLOOKUP(B85,NP,12)=1,VLOOKUP(B85,NP,29),-VLOOKUP(B85,NP,29))))))</f>
        <v/>
      </c>
      <c r="L87" s="9"/>
      <c r="M87" s="37"/>
      <c r="N87" s="9"/>
      <c r="O87" s="9"/>
      <c r="P87" s="37"/>
      <c r="Q87" s="9"/>
      <c r="R87" s="5"/>
      <c r="S87" s="6"/>
      <c r="T87" s="6"/>
      <c r="U87" s="38"/>
      <c r="V87" s="6"/>
      <c r="W87" s="6"/>
      <c r="X87" s="38"/>
      <c r="Y87" s="19"/>
      <c r="Z87" s="5"/>
      <c r="AA87" s="7"/>
      <c r="AB87" s="7"/>
      <c r="AC87" s="41"/>
      <c r="AD87" s="7"/>
      <c r="AE87" s="7"/>
      <c r="AF87" s="41"/>
      <c r="AG87" s="19"/>
      <c r="AH87" s="5"/>
      <c r="AI87" s="6"/>
      <c r="AJ87" s="6"/>
      <c r="AK87" s="38"/>
      <c r="AL87" s="6"/>
      <c r="AM87" s="6"/>
      <c r="AN87" s="38"/>
      <c r="AO87" s="6"/>
      <c r="AP87" s="6"/>
      <c r="AQ87" s="6"/>
      <c r="AR87" s="6"/>
      <c r="AS87" s="6"/>
      <c r="AT87" s="6"/>
      <c r="AU87" s="6"/>
      <c r="AV87" s="6"/>
      <c r="AW87" s="6"/>
    </row>
    <row r="88" spans="1:49" ht="12" customHeight="1" x14ac:dyDescent="0.2">
      <c r="A88" s="36"/>
      <c r="B88" s="46" t="str">
        <f>IF(OR(B87="",VLOOKUP(B85,NP,20,FALSE)=0),"",IF(LEN(VLOOKUP(B85,NP,20,FALSE))=7,VLOOKUP(B85,NP,20,FALSE),VLOOKUP(B85,NP,20,FALSE)))</f>
        <v>08910642</v>
      </c>
      <c r="C88" s="9" t="str">
        <f>IF(B87="","",CONCATENATE(VLOOKUP(B85,NP,18,FALSE)," pts - ",VLOOKUP(B85,NP,21,FALSE)))</f>
        <v>2532 pts - AS WISSOUS TT</v>
      </c>
      <c r="D88" s="9"/>
      <c r="E88" s="37"/>
      <c r="F88" s="9"/>
      <c r="G88" s="9"/>
      <c r="H88" s="37"/>
      <c r="I88" s="9"/>
      <c r="J88" s="5"/>
      <c r="K88" s="6"/>
      <c r="L88" s="6"/>
      <c r="M88" s="38"/>
      <c r="N88" s="6"/>
      <c r="O88" s="6"/>
      <c r="P88" s="38"/>
      <c r="Q88" s="6"/>
      <c r="R88" s="68">
        <v>28</v>
      </c>
      <c r="S88" s="53" t="s">
        <v>7</v>
      </c>
      <c r="T88" s="53"/>
      <c r="U88" s="54" t="str">
        <f>IF(VLOOKUP(R88,NP,32,FALSE)="","",IF(VLOOKUP(R88,NP,32,FALSE)=0,"",VLOOKUP(R88,NP,32,FALSE)))</f>
        <v/>
      </c>
      <c r="V88" s="55" t="str">
        <f>IF(VLOOKUP(R88,NP,33,FALSE)="","",IF(VLOOKUP(R88,NP,34,FALSE)=2,"",VLOOKUP(R88,NP,34,FALSE)))</f>
        <v/>
      </c>
      <c r="W88" s="55"/>
      <c r="X88" s="56" t="str">
        <f>IF(VLOOKUP(R88,NP,33,FALSE)="","",IF(VLOOKUP(R88,NP,33,FALSE)=0,"",VLOOKUP(R88,NP,33,FALSE)))</f>
        <v/>
      </c>
      <c r="Y88" s="57"/>
      <c r="Z88" s="11">
        <f>IF(VLOOKUP(Z76,NP,14,FALSE)=0,"",VLOOKUP(Z76,NP,14,FALSE))</f>
        <v>2</v>
      </c>
      <c r="AA88" s="8" t="str">
        <f>IF(Z88="","",CONCATENATE(VLOOKUP(Z76,NP,15,FALSE),"  ",VLOOKUP(Z76,NP,16,FALSE)))</f>
        <v xml:space="preserve">3-GENESTOUT.G/4-GAUGEZ.M  </v>
      </c>
      <c r="AB88" s="8"/>
      <c r="AC88" s="34"/>
      <c r="AD88" s="8"/>
      <c r="AE88" s="8"/>
      <c r="AF88" s="34"/>
      <c r="AG88" s="18"/>
      <c r="AH88" s="10"/>
      <c r="AI88" s="6"/>
      <c r="AJ88" s="6"/>
      <c r="AK88" s="38"/>
      <c r="AL88" s="6"/>
      <c r="AM88" s="6"/>
      <c r="AN88" s="38"/>
      <c r="AO88" s="6"/>
      <c r="AP88" s="6"/>
      <c r="AQ88" s="6"/>
      <c r="AR88" s="6"/>
      <c r="AS88" s="6"/>
      <c r="AT88" s="6"/>
      <c r="AU88" s="6"/>
      <c r="AV88" s="6"/>
      <c r="AW88" s="6"/>
    </row>
    <row r="89" spans="1:49" ht="12" customHeight="1" x14ac:dyDescent="0.2">
      <c r="A89" s="80">
        <f>A83+2</f>
        <v>29</v>
      </c>
      <c r="B89" s="73">
        <f>IF(VLOOKUP(B91,NP,4,FALSE)=0,"",VLOOKUP(B91,NP,4,FALSE))</f>
        <v>14</v>
      </c>
      <c r="C89" s="8" t="str">
        <f>IF(B89="","",CONCATENATE(VLOOKUP(B91,NP,5,FALSE),"  ",VLOOKUP(B91,NP,6,FALSE)))</f>
        <v xml:space="preserve">27-HARDY.G/28-HARDY.A  </v>
      </c>
      <c r="D89" s="8"/>
      <c r="E89" s="34"/>
      <c r="F89" s="8"/>
      <c r="G89" s="8"/>
      <c r="H89" s="34"/>
      <c r="I89" s="8"/>
      <c r="J89" s="5"/>
      <c r="K89" s="6"/>
      <c r="L89" s="6"/>
      <c r="M89" s="38"/>
      <c r="N89" s="6"/>
      <c r="O89" s="6"/>
      <c r="P89" s="38"/>
      <c r="Q89" s="6"/>
      <c r="R89" s="5"/>
      <c r="S89" s="6"/>
      <c r="T89" s="6"/>
      <c r="U89" s="38"/>
      <c r="V89" s="6"/>
      <c r="W89" s="6"/>
      <c r="X89" s="38"/>
      <c r="Y89" s="19"/>
      <c r="Z89" s="52">
        <v>32</v>
      </c>
      <c r="AA89" s="14" t="str">
        <f>IF(Z88="","",CONCATENATE(VLOOKUP(Z76,NP,18,FALSE)," pts - ",VLOOKUP(Z76,NP,21,FALSE)))</f>
        <v>4197 pts - PALAISEAU US</v>
      </c>
      <c r="AB89" s="14"/>
      <c r="AC89" s="40"/>
      <c r="AD89" s="14"/>
      <c r="AE89" s="14"/>
      <c r="AF89" s="40"/>
      <c r="AG89" s="14"/>
      <c r="AH89" s="5"/>
      <c r="AI89" s="6"/>
      <c r="AJ89" s="6"/>
      <c r="AK89" s="38"/>
      <c r="AL89" s="6"/>
      <c r="AM89" s="6"/>
      <c r="AN89" s="38"/>
      <c r="AO89" s="6"/>
      <c r="AP89" s="6"/>
      <c r="AQ89" s="6"/>
      <c r="AR89" s="6"/>
      <c r="AS89" s="6"/>
      <c r="AT89" s="6"/>
      <c r="AU89" s="6"/>
      <c r="AV89" s="6"/>
      <c r="AW89" s="6"/>
    </row>
    <row r="90" spans="1:49" ht="12" customHeight="1" x14ac:dyDescent="0.2">
      <c r="A90" s="36"/>
      <c r="B90" s="46" t="str">
        <f>IF(OR(B89="",VLOOKUP(B91,NP,10,FALSE)=0),"",IF(LEN(VLOOKUP(B91,NP,10,FALSE))=7,VLOOKUP(B91,NP,10,FALSE),VLOOKUP(B91,NP,10,FALSE)))</f>
        <v>08910310</v>
      </c>
      <c r="C90" s="9" t="str">
        <f>IF(B89="","",CONCATENATE(VLOOKUP(B91,NP,8,FALSE)," pts - ",VLOOKUP(B91,NP,11,FALSE)))</f>
        <v>2505 pts - SAVIGNY SO PING</v>
      </c>
      <c r="D90" s="9"/>
      <c r="E90" s="37"/>
      <c r="F90" s="9"/>
      <c r="G90" s="9"/>
      <c r="H90" s="37"/>
      <c r="I90" s="9"/>
      <c r="J90" s="52">
        <v>29</v>
      </c>
      <c r="K90" s="6"/>
      <c r="L90" s="6"/>
      <c r="M90" s="38"/>
      <c r="N90" s="6"/>
      <c r="O90" s="6"/>
      <c r="P90" s="38"/>
      <c r="Q90" s="6"/>
      <c r="R90" s="5"/>
      <c r="S90" s="6"/>
      <c r="T90" s="6"/>
      <c r="U90" s="38"/>
      <c r="V90" s="6"/>
      <c r="W90" s="6"/>
      <c r="X90" s="38"/>
      <c r="Y90" s="19"/>
      <c r="Z90" s="10"/>
      <c r="AA90" s="9" t="str">
        <f>IF(Z88="","",CONCATENATE(IF(VLOOKUP(R88,NP,23,FALSE)="","",IF(VLOOKUP(R88,NP,12,FALSE)=1,VLOOKUP(R88,NP,23,FALSE),-VLOOKUP(R88,NP,23,FALSE))),IF(VLOOKUP(R88,NP,24,FALSE)="","",CONCATENATE(" / ",IF(VLOOKUP(R88,NP,12,FALSE)=1,VLOOKUP(R88,NP,24,FALSE),-VLOOKUP(R88,NP,24,FALSE)))),IF(VLOOKUP(R88,NP,25,FALSE)="","",CONCATENATE(" / ",IF(VLOOKUP(R88,NP,12,FALSE)=1,VLOOKUP(R88,NP,25,FALSE),-VLOOKUP(R88,NP,25,FALSE)))),IF(VLOOKUP(R88,NP,26,FALSE)="","",CONCATENATE(" / ",IF(VLOOKUP(R88,NP,12,FALSE)=1,VLOOKUP(R88,NP,26,FALSE),-VLOOKUP(R88,NP,26,FALSE)))),IF(VLOOKUP(R88,NP,27,FALSE)="","",CONCATENATE(" / ",IF(VLOOKUP(R88,NP,12,FALSE)=1,VLOOKUP(R88,NP,27,FALSE),-VLOOKUP(R88,NP,27,FALSE)))),IF(VLOOKUP(R88,NP,28)="","",CONCATENATE(" / ",IF(VLOOKUP(R88,NP,12)=1,VLOOKUP(R88,NP,28),-VLOOKUP(R88,NP,28)))),IF(VLOOKUP(R88,NP,29)="","",CONCATENATE(" / ",IF(VLOOKUP(R88,NP,12)=1,VLOOKUP(R88,NP,29),-VLOOKUP(R88,NP,29))))))</f>
        <v/>
      </c>
      <c r="AB90" s="9"/>
      <c r="AC90" s="37"/>
      <c r="AD90" s="9"/>
      <c r="AE90" s="9"/>
      <c r="AF90" s="37"/>
      <c r="AG90" s="9"/>
      <c r="AH90" s="5"/>
      <c r="AI90" s="21"/>
      <c r="AJ90" s="21"/>
      <c r="AK90" s="35"/>
      <c r="AL90" s="21"/>
      <c r="AM90" s="21"/>
      <c r="AN90" s="35"/>
      <c r="AO90" s="6"/>
      <c r="AP90" s="6"/>
      <c r="AQ90" s="6"/>
      <c r="AR90" s="6"/>
      <c r="AS90" s="6"/>
      <c r="AT90" s="6"/>
      <c r="AU90" s="6"/>
      <c r="AV90" s="6"/>
      <c r="AW90" s="6"/>
    </row>
    <row r="91" spans="1:49" ht="12" customHeight="1" x14ac:dyDescent="0.2">
      <c r="A91" s="36"/>
      <c r="B91" s="74">
        <v>15</v>
      </c>
      <c r="C91" s="53" t="s">
        <v>7</v>
      </c>
      <c r="D91" s="53"/>
      <c r="E91" s="54" t="str">
        <f>IF(VLOOKUP(B91,NP,32,FALSE)="","",IF(VLOOKUP(B91,NP,32,FALSE)=0,"",VLOOKUP(B91,NP,32,FALSE)))</f>
        <v/>
      </c>
      <c r="F91" s="55" t="str">
        <f>IF(VLOOKUP(B91,NP,33,FALSE)="","",IF(VLOOKUP(B91,NP,34,FALSE)=2,"",VLOOKUP(B91,NP,34,FALSE)))</f>
        <v/>
      </c>
      <c r="G91" s="55"/>
      <c r="H91" s="56" t="str">
        <f>IF(VLOOKUP(B91,NP,33,FALSE)="","",IF(VLOOKUP(B91,NP,33,FALSE)=0,"",VLOOKUP(B91,NP,33,FALSE)))</f>
        <v/>
      </c>
      <c r="I91" s="57"/>
      <c r="J91" s="11">
        <f>IF(VLOOKUP(J94,NP,4,FALSE)=0,"",VLOOKUP(J94,NP,4,FALSE))</f>
        <v>14</v>
      </c>
      <c r="K91" s="8" t="str">
        <f>IF(J91="","",CONCATENATE(VLOOKUP(J94,NP,5,FALSE),"  ",VLOOKUP(J94,NP,6,FALSE)))</f>
        <v xml:space="preserve">27-HARDY.G/28-HARDY.A  </v>
      </c>
      <c r="L91" s="8"/>
      <c r="M91" s="34"/>
      <c r="N91" s="8"/>
      <c r="O91" s="8"/>
      <c r="P91" s="34"/>
      <c r="Q91" s="8"/>
      <c r="R91" s="5"/>
      <c r="S91" s="6"/>
      <c r="T91" s="6"/>
      <c r="U91" s="38"/>
      <c r="V91" s="6"/>
      <c r="W91" s="6"/>
      <c r="X91" s="38"/>
      <c r="Y91" s="19"/>
      <c r="Z91" s="5"/>
      <c r="AA91" s="6"/>
      <c r="AB91" s="6"/>
      <c r="AC91" s="38"/>
      <c r="AD91" s="6"/>
      <c r="AE91" s="6"/>
      <c r="AF91" s="38"/>
      <c r="AG91" s="6"/>
      <c r="AH91" s="5"/>
      <c r="AI91" s="6"/>
      <c r="AJ91" s="6"/>
      <c r="AK91" s="38"/>
      <c r="AL91" s="6"/>
      <c r="AM91" s="6"/>
      <c r="AN91" s="38"/>
      <c r="AO91" s="6"/>
      <c r="AP91" s="6"/>
      <c r="AQ91" s="6"/>
      <c r="AR91" s="6"/>
      <c r="AS91" s="6"/>
      <c r="AT91" s="6"/>
      <c r="AU91" s="6"/>
      <c r="AV91" s="6"/>
      <c r="AW91" s="6"/>
    </row>
    <row r="92" spans="1:49" ht="12" customHeight="1" x14ac:dyDescent="0.2">
      <c r="A92" s="36"/>
      <c r="B92" s="75"/>
      <c r="C92" s="6"/>
      <c r="D92" s="6"/>
      <c r="E92" s="38"/>
      <c r="F92" s="6"/>
      <c r="G92" s="6"/>
      <c r="H92" s="38"/>
      <c r="I92" s="6"/>
      <c r="J92" s="13"/>
      <c r="K92" s="14" t="str">
        <f>IF(J91="","",CONCATENATE(VLOOKUP(J94,NP,8,FALSE)," pts - ",VLOOKUP(J94,NP,11,FALSE)))</f>
        <v>2505 pts - SAVIGNY SO PING</v>
      </c>
      <c r="L92" s="14"/>
      <c r="M92" s="40"/>
      <c r="N92" s="14"/>
      <c r="O92" s="14"/>
      <c r="P92" s="40"/>
      <c r="Q92" s="15"/>
      <c r="R92" s="10"/>
      <c r="S92" s="6"/>
      <c r="T92" s="6"/>
      <c r="U92" s="38"/>
      <c r="V92" s="6"/>
      <c r="W92" s="6"/>
      <c r="X92" s="38"/>
      <c r="Y92" s="19"/>
      <c r="Z92" s="5"/>
      <c r="AA92" s="6"/>
      <c r="AB92" s="6"/>
      <c r="AC92" s="38"/>
      <c r="AD92" s="6"/>
      <c r="AE92" s="6"/>
      <c r="AF92" s="38"/>
      <c r="AG92" s="6"/>
      <c r="AH92" s="5"/>
      <c r="AI92" s="6"/>
      <c r="AJ92" s="6"/>
      <c r="AK92" s="38"/>
      <c r="AL92" s="6"/>
      <c r="AM92" s="6"/>
      <c r="AN92" s="38"/>
      <c r="AO92" s="6"/>
      <c r="AP92" s="6"/>
      <c r="AQ92" s="6"/>
      <c r="AR92" s="6"/>
      <c r="AS92" s="6"/>
      <c r="AT92" s="6"/>
      <c r="AU92" s="6"/>
      <c r="AV92" s="6"/>
      <c r="AW92" s="6"/>
    </row>
    <row r="93" spans="1:49" ht="12" customHeight="1" x14ac:dyDescent="0.2">
      <c r="A93" s="81">
        <f>A87+2</f>
        <v>30</v>
      </c>
      <c r="B93" s="73">
        <f>IF(VLOOKUP(B91,NP,14,FALSE)=0,"",VLOOKUP(B91,NP,14,FALSE))</f>
        <v>18</v>
      </c>
      <c r="C93" s="8" t="str">
        <f>IF(B93="","",CONCATENATE(VLOOKUP(B91,NP,15,FALSE),"  ",VLOOKUP(B91,NP,16,FALSE)))</f>
        <v xml:space="preserve">37-PASQUIER.T/38-MARGUEREZ.M  </v>
      </c>
      <c r="D93" s="8"/>
      <c r="E93" s="34"/>
      <c r="F93" s="8"/>
      <c r="G93" s="8"/>
      <c r="H93" s="34"/>
      <c r="I93" s="8"/>
      <c r="J93" s="10"/>
      <c r="K93" s="9" t="str">
        <f>IF(J91="","",CONCATENATE(IF(VLOOKUP(B91,NP,23,FALSE)="","",IF(VLOOKUP(B91,NP,12,FALSE)=1,VLOOKUP(B91,NP,23,FALSE),-VLOOKUP(B91,NP,23,FALSE))),IF(VLOOKUP(B91,NP,24,FALSE)="","",CONCATENATE(" / ",IF(VLOOKUP(B91,NP,12,FALSE)=1,VLOOKUP(B91,NP,24,FALSE),-VLOOKUP(B91,NP,24,FALSE)))),IF(VLOOKUP(B91,NP,25,FALSE)="","",CONCATENATE(" / ",IF(VLOOKUP(B91,NP,12,FALSE)=1,VLOOKUP(B91,NP,25,FALSE),-VLOOKUP(B91,NP,25,FALSE)))),IF(VLOOKUP(B91,NP,26,FALSE)="","",CONCATENATE(" / ",IF(VLOOKUP(B91,NP,12,FALSE)=1,VLOOKUP(B91,NP,26,FALSE),-VLOOKUP(B91,NP,26,FALSE)))),IF(VLOOKUP(B91,NP,27,FALSE)="","",CONCATENATE(" / ",IF(VLOOKUP(B91,NP,12,FALSE)=1,VLOOKUP(B91,NP,27,FALSE),-VLOOKUP(B91,NP,27,FALSE)))),IF(VLOOKUP(B91,NP,28)="","",CONCATENATE(" / ",IF(VLOOKUP(B91,NP,12)=1,VLOOKUP(B91,NP,28),-VLOOKUP(B91,NP,28)))),IF(VLOOKUP(B91,NP,29)="","",CONCATENATE(" / ",IF(VLOOKUP(B91,NP,12)=1,VLOOKUP(B91,NP,29),-VLOOKUP(B91,NP,29))))))</f>
        <v/>
      </c>
      <c r="L93" s="9"/>
      <c r="M93" s="37"/>
      <c r="N93" s="9"/>
      <c r="O93" s="9"/>
      <c r="P93" s="37"/>
      <c r="Q93" s="9"/>
      <c r="R93" s="10"/>
      <c r="S93" s="7"/>
      <c r="T93" s="7"/>
      <c r="U93" s="41"/>
      <c r="V93" s="7"/>
      <c r="W93" s="7"/>
      <c r="X93" s="41"/>
      <c r="Y93" s="19"/>
      <c r="Z93" s="5"/>
      <c r="AA93" s="6"/>
      <c r="AB93" s="6"/>
      <c r="AC93" s="38"/>
      <c r="AD93" s="6"/>
      <c r="AE93" s="6"/>
      <c r="AF93" s="38"/>
      <c r="AG93" s="6"/>
      <c r="AH93" s="5"/>
      <c r="AI93" s="6"/>
      <c r="AJ93" s="6"/>
      <c r="AK93" s="38"/>
      <c r="AL93" s="6"/>
      <c r="AM93" s="6"/>
      <c r="AN93" s="38"/>
      <c r="AO93" s="6"/>
      <c r="AP93" s="6"/>
      <c r="AQ93" s="6"/>
      <c r="AR93" s="6"/>
      <c r="AS93" s="6"/>
      <c r="AT93" s="6"/>
      <c r="AU93" s="6"/>
      <c r="AV93" s="6"/>
      <c r="AW93" s="6"/>
    </row>
    <row r="94" spans="1:49" ht="12" customHeight="1" x14ac:dyDescent="0.2">
      <c r="A94" s="36"/>
      <c r="B94" s="46" t="str">
        <f>IF(OR(B93="",VLOOKUP(B91,NP,20,FALSE)=0),"",IF(LEN(VLOOKUP(B91,NP,20,FALSE))=7,VLOOKUP(B91,NP,20,FALSE),VLOOKUP(B91,NP,20,FALSE)))</f>
        <v>08910102</v>
      </c>
      <c r="C94" s="9" t="str">
        <f>IF(B93="","",CONCATENATE(VLOOKUP(B91,NP,18,FALSE)," pts - ",VLOOKUP(B91,NP,21,FALSE)))</f>
        <v>2192 pts - ATHIS MONS USO</v>
      </c>
      <c r="D94" s="9"/>
      <c r="E94" s="37"/>
      <c r="F94" s="9"/>
      <c r="G94" s="9"/>
      <c r="H94" s="37"/>
      <c r="I94" s="9"/>
      <c r="J94" s="68">
        <v>24</v>
      </c>
      <c r="K94" s="53" t="s">
        <v>7</v>
      </c>
      <c r="L94" s="53"/>
      <c r="M94" s="54" t="str">
        <f>IF(VLOOKUP(J94,NP,32,FALSE)="","",IF(VLOOKUP(J94,NP,32,FALSE)=0,"",VLOOKUP(J94,NP,32,FALSE)))</f>
        <v/>
      </c>
      <c r="N94" s="55" t="str">
        <f>IF(VLOOKUP(J94,NP,33,FALSE)="","",IF(VLOOKUP(J94,NP,34,FALSE)=2,"",VLOOKUP(J94,NP,34,FALSE)))</f>
        <v/>
      </c>
      <c r="O94" s="55"/>
      <c r="P94" s="56" t="str">
        <f>IF(VLOOKUP(J94,NP,33,FALSE)="","",IF(VLOOKUP(J94,NP,33,FALSE)=0,"",VLOOKUP(J94,NP,33,FALSE)))</f>
        <v/>
      </c>
      <c r="Q94" s="57"/>
      <c r="R94" s="11">
        <f>IF(VLOOKUP(R88,NP,14,FALSE)=0,"",VLOOKUP(R88,NP,14,FALSE))</f>
        <v>2</v>
      </c>
      <c r="S94" s="8" t="str">
        <f>IF(R94="","",CONCATENATE(VLOOKUP(R88,NP,15,FALSE),"  ",VLOOKUP(R88,NP,16,FALSE)))</f>
        <v xml:space="preserve">3-GENESTOUT.G/4-GAUGEZ.M  </v>
      </c>
      <c r="T94" s="8"/>
      <c r="U94" s="34"/>
      <c r="V94" s="8"/>
      <c r="W94" s="8"/>
      <c r="X94" s="34"/>
      <c r="Y94" s="18"/>
      <c r="Z94" s="10"/>
      <c r="AA94" s="6"/>
      <c r="AB94" s="6"/>
      <c r="AC94" s="38"/>
      <c r="AD94" s="6"/>
      <c r="AE94" s="6"/>
      <c r="AF94" s="38"/>
      <c r="AG94" s="6"/>
      <c r="AH94" s="5"/>
      <c r="AI94" s="6"/>
      <c r="AJ94" s="6"/>
      <c r="AK94" s="38"/>
      <c r="AL94" s="6"/>
      <c r="AM94" s="6"/>
      <c r="AN94" s="38"/>
      <c r="AO94" s="6"/>
      <c r="AP94" s="6"/>
      <c r="AQ94" s="6"/>
      <c r="AR94" s="6"/>
      <c r="AS94" s="6"/>
      <c r="AT94" s="6"/>
      <c r="AU94" s="6"/>
      <c r="AV94" s="6"/>
      <c r="AW94" s="6"/>
    </row>
    <row r="95" spans="1:49" ht="12" customHeight="1" x14ac:dyDescent="0.2">
      <c r="A95" s="81">
        <f>A89+2</f>
        <v>31</v>
      </c>
      <c r="B95" s="73" t="str">
        <f>IF(VLOOKUP(B97,NP,4,FALSE)=0,"",VLOOKUP(B97,NP,4,FALSE))</f>
        <v/>
      </c>
      <c r="C95" s="8" t="str">
        <f>IF(B95="","",CONCATENATE(VLOOKUP(B97,NP,5,FALSE),"  ",VLOOKUP(B97,NP,6,FALSE)))</f>
        <v/>
      </c>
      <c r="D95" s="8"/>
      <c r="E95" s="34"/>
      <c r="F95" s="8"/>
      <c r="G95" s="8"/>
      <c r="H95" s="34"/>
      <c r="I95" s="8"/>
      <c r="J95" s="5"/>
      <c r="K95" s="6"/>
      <c r="L95" s="6"/>
      <c r="M95" s="38"/>
      <c r="N95" s="6"/>
      <c r="O95" s="6"/>
      <c r="P95" s="38"/>
      <c r="Q95" s="6"/>
      <c r="R95" s="52">
        <v>32</v>
      </c>
      <c r="S95" s="14" t="str">
        <f>IF(R94="","",CONCATENATE(VLOOKUP(R88,NP,18,FALSE)," pts - ",VLOOKUP(R88,NP,21,FALSE)))</f>
        <v>4197 pts - PALAISEAU US</v>
      </c>
      <c r="T95" s="14"/>
      <c r="U95" s="40"/>
      <c r="V95" s="14"/>
      <c r="W95" s="14"/>
      <c r="X95" s="40"/>
      <c r="Y95" s="14"/>
      <c r="Z95" s="5"/>
      <c r="AA95" s="6"/>
      <c r="AB95" s="6"/>
      <c r="AC95" s="38"/>
      <c r="AD95" s="6"/>
      <c r="AE95" s="6"/>
      <c r="AF95" s="38"/>
      <c r="AG95" s="6"/>
      <c r="AH95" s="5"/>
      <c r="AI95" s="6"/>
      <c r="AJ95" s="6"/>
      <c r="AK95" s="38"/>
      <c r="AL95" s="6"/>
      <c r="AM95" s="6"/>
      <c r="AN95" s="38"/>
      <c r="AO95" s="6"/>
      <c r="AP95" s="6"/>
      <c r="AQ95" s="6"/>
      <c r="AR95" s="6"/>
      <c r="AS95" s="6"/>
      <c r="AT95" s="6"/>
      <c r="AU95" s="6"/>
      <c r="AV95" s="6"/>
      <c r="AW95" s="6"/>
    </row>
    <row r="96" spans="1:49" ht="12" customHeight="1" x14ac:dyDescent="0.2">
      <c r="A96" s="36"/>
      <c r="B96" s="46" t="str">
        <f>IF(OR(B95="",VLOOKUP(B97,NP,10,FALSE)=0),"",IF(LEN(VLOOKUP(B97,NP,10,FALSE))=7,VLOOKUP(B97,NP,10,FALSE),VLOOKUP(B97,NP,10,FALSE)))</f>
        <v/>
      </c>
      <c r="C96" s="9" t="str">
        <f>IF(B95="","",CONCATENATE(VLOOKUP(B97,NP,8,FALSE)," pts- ",VLOOKUP(B97,NP,11,FALSE)))</f>
        <v/>
      </c>
      <c r="D96" s="9"/>
      <c r="E96" s="37"/>
      <c r="F96" s="9"/>
      <c r="G96" s="9"/>
      <c r="H96" s="37"/>
      <c r="I96" s="9"/>
      <c r="J96" s="10"/>
      <c r="K96" s="6"/>
      <c r="L96" s="6"/>
      <c r="M96" s="38"/>
      <c r="N96" s="6"/>
      <c r="O96" s="6"/>
      <c r="P96" s="38"/>
      <c r="Q96" s="6"/>
      <c r="R96" s="10"/>
      <c r="S96" s="9" t="str">
        <f>IF(R94="","",CONCATENATE(IF(VLOOKUP(J94,NP,23,FALSE)="","",IF(VLOOKUP(J94,NP,12,FALSE)=1,VLOOKUP(J94,NP,23,FALSE),-VLOOKUP(J94,NP,23,FALSE))),IF(VLOOKUP(J94,NP,24,FALSE)="","",CONCATENATE(" / ",IF(VLOOKUP(J94,NP,12,FALSE)=1,VLOOKUP(J94,NP,24,FALSE),-VLOOKUP(J94,NP,24,FALSE)))),IF(VLOOKUP(J94,NP,25,FALSE)="","",CONCATENATE(" / ",IF(VLOOKUP(J94,NP,12,FALSE)=1,VLOOKUP(J94,NP,25,FALSE),-VLOOKUP(J94,NP,25,FALSE)))),IF(VLOOKUP(J94,NP,26,FALSE)="","",CONCATENATE(" / ",IF(VLOOKUP(J94,NP,12,FALSE)=1,VLOOKUP(J94,NP,26,FALSE),-VLOOKUP(J94,NP,26,FALSE)))),IF(VLOOKUP(J94,NP,27,FALSE)="","",CONCATENATE(" / ",IF(VLOOKUP(J94,NP,12,FALSE)=1,VLOOKUP(J94,NP,27,FALSE),-VLOOKUP(J94,NP,27,FALSE)))),IF(VLOOKUP(J94,NP,28)="","",CONCATENATE(" / ",IF(VLOOKUP(J94,NP,12)=1,VLOOKUP(J94,NP,28),-VLOOKUP(J94,NP,28)))),IF(VLOOKUP(J94,NP,29)="","",CONCATENATE(" / ",IF(VLOOKUP(J94,NP,12)=1,VLOOKUP(J94,NP,29),-VLOOKUP(J94,NP,29))))))</f>
        <v/>
      </c>
      <c r="T96" s="9"/>
      <c r="U96" s="37"/>
      <c r="V96" s="9"/>
      <c r="W96" s="9"/>
      <c r="X96" s="37"/>
      <c r="Y96" s="9"/>
      <c r="Z96" s="5"/>
      <c r="AA96" s="6"/>
      <c r="AB96" s="6"/>
      <c r="AC96" s="38"/>
      <c r="AD96" s="6"/>
      <c r="AE96" s="6"/>
      <c r="AF96" s="38"/>
      <c r="AG96" s="6"/>
      <c r="AH96" s="5"/>
      <c r="AI96" s="6"/>
      <c r="AJ96" s="6"/>
      <c r="AK96" s="38"/>
      <c r="AL96" s="6"/>
      <c r="AM96" s="6"/>
      <c r="AN96" s="38"/>
      <c r="AO96" s="6"/>
      <c r="AP96" s="6"/>
      <c r="AQ96" s="6"/>
      <c r="AR96" s="6"/>
      <c r="AS96" s="6"/>
      <c r="AT96" s="6"/>
      <c r="AU96" s="6"/>
      <c r="AV96" s="6"/>
      <c r="AW96" s="6"/>
    </row>
    <row r="97" spans="1:49" ht="12" customHeight="1" x14ac:dyDescent="0.2">
      <c r="A97" s="36"/>
      <c r="B97" s="74">
        <v>16</v>
      </c>
      <c r="C97" s="53" t="s">
        <v>7</v>
      </c>
      <c r="D97" s="53"/>
      <c r="E97" s="54" t="str">
        <f>IF(VLOOKUP(B97,NP,32,FALSE)="","",IF(VLOOKUP(B97,NP,32,FALSE)=0,"",VLOOKUP(B97,NP,32,FALSE)))</f>
        <v/>
      </c>
      <c r="F97" s="55" t="str">
        <f>IF(VLOOKUP(B97,NP,33,FALSE)="","",IF(VLOOKUP(B97,NP,34,FALSE)=2,"",VLOOKUP(B97,NP,34,FALSE)))</f>
        <v/>
      </c>
      <c r="G97" s="55"/>
      <c r="H97" s="56" t="str">
        <f>IF(VLOOKUP(B97,NP,33,FALSE)="","",IF(VLOOKUP(B97,NP,33,FALSE)=0,"",VLOOKUP(B97,NP,33,FALSE)))</f>
        <v/>
      </c>
      <c r="I97" s="57"/>
      <c r="J97" s="11">
        <f>IF(VLOOKUP(J94,NP,14,FALSE)=0,"",VLOOKUP(J94,NP,14,FALSE))</f>
        <v>2</v>
      </c>
      <c r="K97" s="8" t="str">
        <f>IF(J97="","",CONCATENATE(VLOOKUP(J94,NP,15,FALSE),"  ",VLOOKUP(J94,NP,16,FALSE)))</f>
        <v xml:space="preserve">3-GENESTOUT.G/4-GAUGEZ.M  </v>
      </c>
      <c r="L97" s="8"/>
      <c r="M97" s="34"/>
      <c r="N97" s="8"/>
      <c r="O97" s="8"/>
      <c r="P97" s="34"/>
      <c r="Q97" s="18"/>
      <c r="R97" s="10"/>
      <c r="S97" s="6"/>
      <c r="T97" s="6"/>
      <c r="U97" s="38"/>
      <c r="V97" s="6"/>
      <c r="W97" s="6"/>
      <c r="X97" s="38"/>
      <c r="Y97" s="6"/>
      <c r="Z97" s="5"/>
      <c r="AA97" s="6"/>
      <c r="AB97" s="6"/>
      <c r="AC97" s="38"/>
      <c r="AD97" s="6"/>
      <c r="AE97" s="6"/>
      <c r="AF97" s="38"/>
      <c r="AG97" s="6"/>
      <c r="AH97" s="5"/>
      <c r="AI97" s="6"/>
      <c r="AJ97" s="6"/>
      <c r="AK97" s="38"/>
      <c r="AL97" s="6"/>
      <c r="AM97" s="6"/>
      <c r="AN97" s="38"/>
      <c r="AO97" s="6"/>
      <c r="AP97" s="6"/>
      <c r="AQ97" s="6"/>
      <c r="AR97" s="6"/>
      <c r="AS97" s="6"/>
      <c r="AT97" s="6"/>
      <c r="AU97" s="6"/>
      <c r="AV97" s="6"/>
      <c r="AW97" s="6"/>
    </row>
    <row r="98" spans="1:49" ht="12" customHeight="1" x14ac:dyDescent="0.2">
      <c r="A98" s="36"/>
      <c r="B98" s="75"/>
      <c r="C98" s="6"/>
      <c r="D98" s="6"/>
      <c r="E98" s="38"/>
      <c r="F98" s="6"/>
      <c r="G98" s="6"/>
      <c r="H98" s="38"/>
      <c r="I98" s="6"/>
      <c r="J98" s="52">
        <v>32</v>
      </c>
      <c r="K98" s="14" t="str">
        <f>IF(J97="","",CONCATENATE(VLOOKUP(J94,NP,18,FALSE)," pts - ",VLOOKUP(J94,NP,21,FALSE)))</f>
        <v>4197 pts - PALAISEAU US</v>
      </c>
      <c r="L98" s="14"/>
      <c r="M98" s="40"/>
      <c r="N98" s="14"/>
      <c r="O98" s="14"/>
      <c r="P98" s="40"/>
      <c r="Q98" s="14"/>
      <c r="R98" s="5"/>
      <c r="S98" s="6"/>
      <c r="T98" s="6"/>
      <c r="U98" s="38"/>
      <c r="V98" s="6"/>
      <c r="W98" s="6"/>
      <c r="X98" s="38"/>
      <c r="Y98" s="6"/>
      <c r="Z98" s="5"/>
      <c r="AA98" s="6"/>
      <c r="AB98" s="6"/>
      <c r="AC98" s="38"/>
      <c r="AD98" s="6"/>
      <c r="AE98" s="6"/>
      <c r="AF98" s="38"/>
      <c r="AG98" s="6"/>
      <c r="AH98" s="5"/>
      <c r="AI98" s="6"/>
      <c r="AJ98" s="6"/>
      <c r="AK98" s="38"/>
      <c r="AL98" s="6"/>
      <c r="AM98" s="6"/>
      <c r="AN98" s="38"/>
      <c r="AO98" s="6"/>
      <c r="AP98" s="6"/>
      <c r="AQ98" s="6"/>
      <c r="AR98" s="6"/>
      <c r="AS98" s="6"/>
      <c r="AT98" s="6"/>
      <c r="AU98" s="6"/>
      <c r="AV98" s="6"/>
      <c r="AW98" s="6"/>
    </row>
    <row r="99" spans="1:49" ht="12" customHeight="1" x14ac:dyDescent="0.2">
      <c r="A99" s="77">
        <f>A93+2</f>
        <v>32</v>
      </c>
      <c r="B99" s="73">
        <f>IF(VLOOKUP(B97,NP,14,FALSE)=0,"",VLOOKUP(B97,NP,14,FALSE))</f>
        <v>2</v>
      </c>
      <c r="C99" s="8" t="str">
        <f>IF(B99="","",CONCATENATE(VLOOKUP(B97,NP,15,FALSE),"  ",VLOOKUP(B97,NP,16,FALSE)))</f>
        <v xml:space="preserve">3-GENESTOUT.G/4-GAUGEZ.M  </v>
      </c>
      <c r="D99" s="8"/>
      <c r="E99" s="34"/>
      <c r="F99" s="8"/>
      <c r="G99" s="8"/>
      <c r="H99" s="34"/>
      <c r="I99" s="8"/>
      <c r="J99" s="10"/>
      <c r="K99" s="9" t="str">
        <f>IF(J97="","",CONCATENATE(IF(VLOOKUP(B97,NP,23,FALSE)="","",IF(VLOOKUP(B97,NP,12,FALSE)=1,VLOOKUP(B97,NP,23,FALSE),-VLOOKUP(B97,NP,23,FALSE))),IF(VLOOKUP(B97,NP,24,FALSE)="","",CONCATENATE(" / ",IF(VLOOKUP(B97,NP,12,FALSE)=1,VLOOKUP(B97,NP,24,FALSE),-VLOOKUP(B97,NP,24,FALSE)))),IF(VLOOKUP(B97,NP,25,FALSE)="","",CONCATENATE(" / ",IF(VLOOKUP(B97,NP,12,FALSE)=1,VLOOKUP(B97,NP,25,FALSE),-VLOOKUP(B97,NP,25,FALSE)))),IF(VLOOKUP(B97,NP,26,FALSE)="","",CONCATENATE(" / ",IF(VLOOKUP(B97,NP,12,FALSE)=1,VLOOKUP(B97,NP,26,FALSE),-VLOOKUP(B97,NP,26,FALSE)))),IF(VLOOKUP(B97,NP,27,FALSE)="","",CONCATENATE(" / ",IF(VLOOKUP(B97,NP,12,FALSE)=1,VLOOKUP(B97,NP,27,FALSE),-VLOOKUP(B97,NP,27,FALSE)))),IF(VLOOKUP(B97,NP,28)="","",CONCATENATE(" / ",IF(VLOOKUP(B97,NP,12)=1,VLOOKUP(B97,NP,28),-VLOOKUP(B97,NP,28)))),IF(VLOOKUP(B97,NP,29)="","",CONCATENATE(" / ",IF(VLOOKUP(B97,NP,12)=1,VLOOKUP(B97,NP,29),-VLOOKUP(B97,NP,29))))))</f>
        <v/>
      </c>
      <c r="L99" s="9"/>
      <c r="M99" s="37"/>
      <c r="N99" s="9"/>
      <c r="O99" s="9"/>
      <c r="P99" s="37"/>
      <c r="Q99" s="9"/>
      <c r="R99" s="5"/>
      <c r="S99" s="6"/>
      <c r="T99" s="6"/>
      <c r="U99" s="38"/>
      <c r="V99" s="6"/>
      <c r="W99" s="6"/>
      <c r="X99" s="38"/>
      <c r="Y99" s="6"/>
      <c r="Z99" s="5"/>
      <c r="AA99" s="6"/>
      <c r="AB99" s="6"/>
      <c r="AC99" s="38"/>
      <c r="AD99" s="6"/>
      <c r="AE99" s="6"/>
      <c r="AF99" s="38"/>
      <c r="AG99" s="6"/>
      <c r="AH99" s="5"/>
      <c r="AI99" s="6"/>
      <c r="AJ99" s="6"/>
      <c r="AK99" s="38"/>
      <c r="AL99" s="6"/>
      <c r="AM99" s="6"/>
      <c r="AN99" s="38"/>
      <c r="AO99" s="6"/>
      <c r="AP99" s="6"/>
      <c r="AQ99" s="6"/>
      <c r="AR99" s="6"/>
      <c r="AS99" s="6"/>
      <c r="AT99" s="6"/>
      <c r="AU99" s="6"/>
      <c r="AV99" s="6"/>
      <c r="AW99" s="6"/>
    </row>
    <row r="100" spans="1:49" ht="12" customHeight="1" x14ac:dyDescent="0.2">
      <c r="A100" s="36"/>
      <c r="B100" s="46" t="str">
        <f>IF(OR(B99="",VLOOKUP(B97,NP,20,FALSE)=0),"",IF(LEN(VLOOKUP(B97,NP,20,FALSE))=7,VLOOKUP(B97,NP,20,FALSE),VLOOKUP(B97,NP,20,FALSE)))</f>
        <v>08910042</v>
      </c>
      <c r="C100" s="9" t="str">
        <f>IF(B99="","",CONCATENATE(VLOOKUP(B97,NP,18,FALSE)," pts - ",VLOOKUP(B97,NP,21,FALSE)))</f>
        <v>4197 pts - PALAISEAU US</v>
      </c>
      <c r="D100" s="9"/>
      <c r="E100" s="37"/>
      <c r="F100" s="9"/>
      <c r="G100" s="9"/>
      <c r="H100" s="37"/>
      <c r="I100" s="9"/>
      <c r="J100" s="5"/>
      <c r="K100" s="6"/>
      <c r="L100" s="6"/>
      <c r="M100" s="38"/>
      <c r="N100" s="6"/>
      <c r="O100" s="6"/>
      <c r="P100" s="38"/>
      <c r="Q100" s="6"/>
      <c r="R100" s="5"/>
      <c r="S100" s="6"/>
      <c r="T100" s="6"/>
      <c r="U100" s="38"/>
      <c r="V100" s="6"/>
      <c r="W100" s="6"/>
      <c r="X100" s="38"/>
      <c r="Y100" s="6"/>
      <c r="Z100" s="5"/>
      <c r="AA100" s="6"/>
      <c r="AB100" s="6"/>
      <c r="AC100" s="38"/>
      <c r="AD100" s="6"/>
      <c r="AE100" s="6"/>
      <c r="AF100" s="38"/>
      <c r="AG100" s="6"/>
      <c r="AH100" s="5"/>
      <c r="AI100" s="6"/>
      <c r="AJ100" s="6"/>
      <c r="AK100" s="38"/>
      <c r="AL100" s="6"/>
      <c r="AM100" s="6"/>
      <c r="AN100" s="38"/>
      <c r="AO100" s="6"/>
      <c r="AP100" s="6"/>
      <c r="AQ100" s="6"/>
      <c r="AR100" s="6"/>
      <c r="AS100" s="6"/>
      <c r="AT100" s="6"/>
      <c r="AU100" s="6"/>
      <c r="AV100" s="6"/>
      <c r="AW100" s="6"/>
    </row>
    <row r="101" spans="1:49" ht="12" customHeight="1" x14ac:dyDescent="0.25"/>
    <row r="102" spans="1:49" ht="12" customHeight="1" x14ac:dyDescent="0.25"/>
    <row r="103" spans="1:49" ht="12" customHeight="1" x14ac:dyDescent="0.25"/>
    <row r="104" spans="1:49" ht="12" customHeight="1" x14ac:dyDescent="0.25"/>
    <row r="105" spans="1:49" ht="12" customHeight="1" x14ac:dyDescent="0.25"/>
    <row r="106" spans="1:49" ht="12" customHeight="1" x14ac:dyDescent="0.25"/>
    <row r="107" spans="1:49" ht="12" customHeight="1" x14ac:dyDescent="0.25"/>
    <row r="108" spans="1:49" ht="12" customHeight="1" x14ac:dyDescent="0.25"/>
    <row r="109" spans="1:49" ht="12" customHeight="1" x14ac:dyDescent="0.25"/>
    <row r="110" spans="1:49" ht="12" customHeight="1" x14ac:dyDescent="0.25"/>
    <row r="111" spans="1:49" ht="12" customHeight="1" x14ac:dyDescent="0.25"/>
    <row r="112" spans="1:49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</sheetData>
  <sheetProtection sheet="1"/>
  <mergeCells count="4">
    <mergeCell ref="C66:I66"/>
    <mergeCell ref="AL8:AW8"/>
    <mergeCell ref="AL10:AW10"/>
    <mergeCell ref="AL12:AW12"/>
  </mergeCells>
  <phoneticPr fontId="16" type="noConversion"/>
  <conditionalFormatting sqref="B6 B18 B30 B42 B54 B66 B78 B90">
    <cfRule type="cellIs" dxfId="11" priority="1" stopIfTrue="1" operator="equal">
      <formula>""</formula>
    </cfRule>
    <cfRule type="expression" dxfId="10" priority="2" stopIfTrue="1">
      <formula>OR(B6=B12,B6=B16)</formula>
    </cfRule>
    <cfRule type="expression" dxfId="9" priority="3" stopIfTrue="1">
      <formula>B6=B10</formula>
    </cfRule>
  </conditionalFormatting>
  <conditionalFormatting sqref="B10 B22 B34 B46 B58 B70 B82 B94">
    <cfRule type="cellIs" dxfId="8" priority="4" stopIfTrue="1" operator="equal">
      <formula>""</formula>
    </cfRule>
    <cfRule type="expression" dxfId="7" priority="5" stopIfTrue="1">
      <formula>OR(B10=B12,B10=B16)</formula>
    </cfRule>
    <cfRule type="expression" dxfId="6" priority="6" stopIfTrue="1">
      <formula>B10=B6</formula>
    </cfRule>
  </conditionalFormatting>
  <conditionalFormatting sqref="B12 B24 B36 B48 B60 B72 B84 B96">
    <cfRule type="cellIs" dxfId="5" priority="10" stopIfTrue="1" operator="equal">
      <formula>""</formula>
    </cfRule>
    <cfRule type="expression" dxfId="4" priority="11" stopIfTrue="1">
      <formula>OR(B12=B6,B12=B10)</formula>
    </cfRule>
    <cfRule type="expression" dxfId="3" priority="12" stopIfTrue="1">
      <formula>B12=B16</formula>
    </cfRule>
  </conditionalFormatting>
  <conditionalFormatting sqref="B16 B28 B40 B52 B64 B76 B88 B100">
    <cfRule type="cellIs" dxfId="2" priority="7" stopIfTrue="1" operator="equal">
      <formula>""</formula>
    </cfRule>
    <cfRule type="expression" dxfId="1" priority="8" stopIfTrue="1">
      <formula>OR(B16=B6,B16=B10)</formula>
    </cfRule>
    <cfRule type="expression" dxfId="0" priority="9" stopIfTrue="1">
      <formula>B16=B12</formula>
    </cfRule>
  </conditionalFormatting>
  <printOptions horizontalCentered="1"/>
  <pageMargins left="0.13" right="0.26" top="0.59055118110236227" bottom="0.59055118110236227" header="0.37" footer="0.28000000000000003"/>
  <pageSetup paperSize="9" scale="53" orientation="portrait" horizontalDpi="4294967293" verticalDpi="4294967293"/>
  <headerFooter alignWithMargins="0">
    <oddFooter>&amp;LPage &amp;P / &amp;N&amp;C&amp;F&amp;R&amp;D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Liste des parties</vt:lpstr>
      <vt:lpstr>Date Tournoi</vt:lpstr>
      <vt:lpstr>Tableau</vt:lpstr>
      <vt:lpstr>Date</vt:lpstr>
      <vt:lpstr>NP</vt:lpstr>
      <vt:lpstr>Tableau!Zone_d_impression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Royer</dc:creator>
  <cp:lastModifiedBy>Jacques ROCA</cp:lastModifiedBy>
  <cp:lastPrinted>2018-11-28T05:38:37Z</cp:lastPrinted>
  <dcterms:created xsi:type="dcterms:W3CDTF">2003-05-26T12:43:52Z</dcterms:created>
  <dcterms:modified xsi:type="dcterms:W3CDTF">2026-06-08T08:34:42Z</dcterms:modified>
</cp:coreProperties>
</file>