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B3611A0E-D4B0-497E-B197-E153A5086652}" xr6:coauthVersionLast="47" xr6:coauthVersionMax="47" xr10:uidLastSave="{00000000-0000-0000-0000-000000000000}"/>
  <bookViews>
    <workbookView xWindow="1470" yWindow="1470" windowWidth="57600" windowHeight="15345" activeTab="2" xr2:uid="{00000000-000D-0000-FFFF-FFFF00000000}"/>
  </bookViews>
  <sheets>
    <sheet name="Liste des parties" sheetId="1" r:id="rId1"/>
    <sheet name="Date Tournoi" sheetId="5" r:id="rId2"/>
    <sheet name="Tableau" sheetId="4" r:id="rId3"/>
  </sheets>
  <definedNames>
    <definedName name="Date">'Date Tournoi'!$B$2</definedName>
    <definedName name="NP">'Liste des parties'!$1:$1048576</definedName>
    <definedName name="_xlnm.Print_Area" localSheetId="2">Tableau!$A$1:$AH$43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4" l="1"/>
  <c r="F39" i="4"/>
  <c r="F37" i="4"/>
  <c r="B33" i="4"/>
  <c r="C34" i="4" s="1"/>
  <c r="J31" i="4"/>
  <c r="K31" i="4" s="1"/>
  <c r="H31" i="4"/>
  <c r="F31" i="4"/>
  <c r="E31" i="4"/>
  <c r="AA30" i="4"/>
  <c r="Z30" i="4"/>
  <c r="AA31" i="4" s="1"/>
  <c r="B29" i="4"/>
  <c r="C30" i="4" s="1"/>
  <c r="S28" i="4"/>
  <c r="S27" i="4"/>
  <c r="R27" i="4"/>
  <c r="S29" i="4" s="1"/>
  <c r="P27" i="4"/>
  <c r="N27" i="4"/>
  <c r="M27" i="4"/>
  <c r="C26" i="4"/>
  <c r="B26" i="4"/>
  <c r="K25" i="4"/>
  <c r="C25" i="4"/>
  <c r="B25" i="4"/>
  <c r="K24" i="4"/>
  <c r="J23" i="4"/>
  <c r="K23" i="4" s="1"/>
  <c r="H23" i="4"/>
  <c r="F23" i="4"/>
  <c r="E23" i="4"/>
  <c r="C22" i="4"/>
  <c r="B21" i="4"/>
  <c r="C21" i="4" s="1"/>
  <c r="Z19" i="4"/>
  <c r="AA19" i="4" s="1"/>
  <c r="X19" i="4"/>
  <c r="V19" i="4"/>
  <c r="U19" i="4"/>
  <c r="B17" i="4"/>
  <c r="C18" i="4" s="1"/>
  <c r="K16" i="4"/>
  <c r="J15" i="4"/>
  <c r="K17" i="4" s="1"/>
  <c r="H15" i="4"/>
  <c r="F15" i="4"/>
  <c r="E15" i="4"/>
  <c r="B14" i="4"/>
  <c r="S13" i="4"/>
  <c r="B13" i="4"/>
  <c r="C14" i="4" s="1"/>
  <c r="R11" i="4"/>
  <c r="S12" i="4" s="1"/>
  <c r="P11" i="4"/>
  <c r="N11" i="4"/>
  <c r="M11" i="4"/>
  <c r="B10" i="4"/>
  <c r="B9" i="4"/>
  <c r="C9" i="4" s="1"/>
  <c r="J7" i="4"/>
  <c r="K9" i="4" s="1"/>
  <c r="H7" i="4"/>
  <c r="F7" i="4"/>
  <c r="E7" i="4"/>
  <c r="B5" i="4"/>
  <c r="C6" i="4" s="1"/>
  <c r="AA21" i="4" l="1"/>
  <c r="C10" i="4"/>
  <c r="C13" i="4"/>
  <c r="K15" i="4"/>
  <c r="B22" i="4"/>
  <c r="K32" i="4"/>
  <c r="C33" i="4"/>
  <c r="B34" i="4"/>
  <c r="K7" i="4"/>
  <c r="B6" i="4"/>
  <c r="AA20" i="4"/>
  <c r="C29" i="4"/>
  <c r="S11" i="4"/>
  <c r="C5" i="4"/>
  <c r="K8" i="4"/>
  <c r="C17" i="4"/>
  <c r="B18" i="4"/>
  <c r="B30" i="4"/>
</calcChain>
</file>

<file path=xl/sharedStrings.xml><?xml version="1.0" encoding="utf-8"?>
<sst xmlns="http://schemas.openxmlformats.org/spreadsheetml/2006/main" count="210" uniqueCount="72">
  <si>
    <t>Paramètres</t>
  </si>
  <si>
    <t>Date</t>
  </si>
  <si>
    <t>1/4 de Finale</t>
  </si>
  <si>
    <t>1/2 Finale</t>
  </si>
  <si>
    <t>Finale</t>
  </si>
  <si>
    <t>Table</t>
  </si>
  <si>
    <t>1er</t>
  </si>
  <si>
    <t>2ème</t>
  </si>
  <si>
    <t xml:space="preserve">EPREUVE : </t>
  </si>
  <si>
    <t xml:space="preserve">TABLEAU :  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</si>
  <si>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</si>
  <si>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</si>
  <si>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</si>
  <si>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</si>
  <si>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</si>
  <si>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</si>
  <si>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</si>
  <si>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</si>
  <si>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</si>
  <si>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</si>
  <si>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</si>
  <si>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</si>
  <si>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</si>
  <si>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</si>
  <si>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</si>
  <si>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</si>
  <si>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</si>
  <si>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</si>
  <si>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</si>
  <si>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</si>
  <si>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</si>
  <si>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</si>
  <si>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</si>
  <si>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</si>
  <si>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</si>
  <si>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</si>
  <si>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</si>
  <si>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</si>
  <si>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</si>
  <si>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</si>
  <si>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</si>
  <si>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</si>
  <si>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</si>
  <si>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</si>
  <si>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</si>
  <si>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</si>
  <si>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D147</t>
  </si>
  <si>
    <t>114-BARRANCO.S/115-ROCHA.J</t>
  </si>
  <si>
    <t>08910861</t>
  </si>
  <si>
    <t>IGNY T.T.</t>
  </si>
  <si>
    <t>D150</t>
  </si>
  <si>
    <t>36-BENAHMED.Y/120-ANUSHAN.A</t>
  </si>
  <si>
    <t>08910402</t>
  </si>
  <si>
    <t>AS CORBEIL-ESSONNES TT</t>
  </si>
  <si>
    <t>Doubles91-26</t>
  </si>
  <si>
    <t>Double Dames 91-26 - T1 - GR1</t>
  </si>
  <si>
    <t>D240</t>
  </si>
  <si>
    <t>103-VANHTHONG DESCHAMPS.D/107-BESLIU.M</t>
  </si>
  <si>
    <t>08910310</t>
  </si>
  <si>
    <t>SAVIGNY SO PING</t>
  </si>
  <si>
    <t>D149</t>
  </si>
  <si>
    <t>118-ANUSHAN.A/119-NGUYEN.E</t>
  </si>
  <si>
    <t>D151</t>
  </si>
  <si>
    <t>121-VINCENT.L/93-COULAIS NOZUE.Y</t>
  </si>
  <si>
    <t>08910042</t>
  </si>
  <si>
    <t>PALAISEAU US</t>
  </si>
  <si>
    <t>D152</t>
  </si>
  <si>
    <t>122-CATHERIN.A/123-CATHERIN.J</t>
  </si>
  <si>
    <t>D153</t>
  </si>
  <si>
    <t>124-ARNEFAUD.C/125-NEIMON.C</t>
  </si>
  <si>
    <t>D148</t>
  </si>
  <si>
    <t>116-GOUT.E/117-KRIEF.A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</si>
</sst>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6" x14ac:knownFonts="1">
    <font>
      <sz val="10"/>
      <name val="Arial"/>
    </font>
    <font>
      <sz val="10"/>
      <name val="Arial"/>
    </font>
    <font>
      <sz val="10"/>
      <name val="Times New Roman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"/>
      <color indexed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</cellStyleXfs>
  <cellXfs count="126">
    <xf numFmtId="0" fontId="0" fillId="0" borderId="0" xfId="0"/>
    <xf numFmtId="0" fontId="12" fillId="0" borderId="0" xfId="3" applyFont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horizontal="center" vertical="center"/>
      <protection hidden="1"/>
    </xf>
    <xf numFmtId="0" fontId="5" fillId="0" borderId="1" xfId="3" applyFont="1" applyBorder="1" applyAlignment="1" applyProtection="1">
      <alignment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5" fillId="0" borderId="2" xfId="3" applyFont="1" applyBorder="1" applyAlignment="1" applyProtection="1">
      <alignment vertical="center"/>
      <protection hidden="1"/>
    </xf>
    <xf numFmtId="0" fontId="3" fillId="0" borderId="0" xfId="7" applyFont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Continuous" vertical="center"/>
      <protection hidden="1"/>
    </xf>
    <xf numFmtId="0" fontId="4" fillId="0" borderId="5" xfId="4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5" fillId="0" borderId="0" xfId="7" applyFont="1" applyAlignment="1" applyProtection="1">
      <alignment vertical="center"/>
      <protection hidden="1"/>
    </xf>
    <xf numFmtId="0" fontId="3" fillId="0" borderId="0" xfId="4" applyFont="1" applyAlignment="1" applyProtection="1">
      <alignment horizontal="centerContinuous" vertical="center"/>
      <protection hidden="1"/>
    </xf>
    <xf numFmtId="0" fontId="3" fillId="0" borderId="0" xfId="4" applyFont="1" applyAlignment="1" applyProtection="1">
      <alignment horizontal="center" vertical="center"/>
      <protection hidden="1"/>
    </xf>
    <xf numFmtId="0" fontId="11" fillId="0" borderId="0" xfId="7" applyFont="1" applyAlignment="1" applyProtection="1">
      <alignment horizontal="center" vertical="center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0" fontId="5" fillId="0" borderId="0" xfId="4" applyFont="1" applyAlignment="1" applyProtection="1">
      <alignment vertical="center"/>
      <protection hidden="1"/>
    </xf>
    <xf numFmtId="0" fontId="11" fillId="0" borderId="0" xfId="4" applyFont="1" applyAlignment="1" applyProtection="1">
      <alignment horizontal="centerContinuous" vertical="top"/>
      <protection hidden="1"/>
    </xf>
    <xf numFmtId="0" fontId="11" fillId="0" borderId="6" xfId="4" applyFont="1" applyBorder="1" applyAlignment="1" applyProtection="1">
      <alignment horizontal="centerContinuous" vertical="top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9" fillId="0" borderId="0" xfId="7" applyFont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horizontal="center"/>
      <protection hidden="1"/>
    </xf>
    <xf numFmtId="0" fontId="5" fillId="0" borderId="7" xfId="4" applyFont="1" applyBorder="1" applyAlignment="1" applyProtection="1">
      <alignment vertical="center"/>
      <protection hidden="1"/>
    </xf>
    <xf numFmtId="0" fontId="3" fillId="0" borderId="8" xfId="4" applyFont="1" applyBorder="1" applyAlignment="1" applyProtection="1">
      <alignment horizontal="left" vertical="center" indent="1"/>
      <protection hidden="1"/>
    </xf>
    <xf numFmtId="0" fontId="5" fillId="0" borderId="8" xfId="4" applyFont="1" applyBorder="1" applyAlignment="1" applyProtection="1">
      <alignment vertical="center"/>
      <protection hidden="1"/>
    </xf>
    <xf numFmtId="0" fontId="11" fillId="0" borderId="0" xfId="4" applyFont="1" applyAlignment="1" applyProtection="1">
      <alignment horizontal="center" vertical="top"/>
      <protection hidden="1"/>
    </xf>
    <xf numFmtId="0" fontId="8" fillId="0" borderId="8" xfId="4" applyFont="1" applyBorder="1" applyAlignment="1" applyProtection="1">
      <alignment horizontal="left" vertical="center" indent="1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7" fillId="0" borderId="0" xfId="4" applyFont="1" applyAlignment="1" applyProtection="1">
      <alignment horizontal="center" vertical="center"/>
      <protection hidden="1"/>
    </xf>
    <xf numFmtId="0" fontId="3" fillId="0" borderId="9" xfId="4" applyFont="1" applyBorder="1" applyAlignment="1" applyProtection="1">
      <alignment horizontal="left" vertical="center" indent="1"/>
      <protection hidden="1"/>
    </xf>
    <xf numFmtId="0" fontId="5" fillId="0" borderId="0" xfId="7" applyFont="1" applyAlignment="1" applyProtection="1">
      <alignment horizontal="center"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9" fillId="0" borderId="0" xfId="4" applyFont="1" applyAlignment="1" applyProtection="1">
      <alignment horizontal="center" vertical="center"/>
      <protection hidden="1"/>
    </xf>
    <xf numFmtId="0" fontId="3" fillId="0" borderId="0" xfId="7" applyFont="1" applyAlignment="1" applyProtection="1">
      <alignment vertic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3" fillId="0" borderId="6" xfId="4" applyFont="1" applyBorder="1" applyAlignment="1" applyProtection="1">
      <alignment horizontal="centerContinuous" vertical="top"/>
      <protection hidden="1"/>
    </xf>
    <xf numFmtId="0" fontId="3" fillId="0" borderId="0" xfId="4" applyFont="1" applyAlignment="1" applyProtection="1">
      <alignment horizontal="centerContinuous" vertical="top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1" xfId="3" applyFont="1" applyBorder="1" applyAlignment="1" applyProtection="1">
      <alignment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2" xfId="3" applyFont="1" applyBorder="1" applyAlignment="1" applyProtection="1">
      <alignment vertical="center"/>
      <protection hidden="1"/>
    </xf>
    <xf numFmtId="0" fontId="18" fillId="0" borderId="0" xfId="7" applyFont="1" applyAlignment="1" applyProtection="1">
      <alignment horizontal="center" vertical="center"/>
      <protection hidden="1"/>
    </xf>
    <xf numFmtId="0" fontId="12" fillId="2" borderId="10" xfId="4" applyFont="1" applyFill="1" applyBorder="1" applyAlignment="1" applyProtection="1">
      <alignment horizontal="center" vertical="center"/>
      <protection hidden="1"/>
    </xf>
    <xf numFmtId="0" fontId="14" fillId="0" borderId="10" xfId="4" applyFont="1" applyBorder="1" applyAlignment="1" applyProtection="1">
      <alignment horizontal="left" vertical="center"/>
      <protection hidden="1"/>
    </xf>
    <xf numFmtId="0" fontId="18" fillId="0" borderId="10" xfId="4" applyFont="1" applyBorder="1" applyAlignment="1" applyProtection="1">
      <alignment horizontal="left" vertical="center"/>
      <protection hidden="1"/>
    </xf>
    <xf numFmtId="0" fontId="12" fillId="0" borderId="0" xfId="7" applyFont="1" applyAlignment="1" applyProtection="1">
      <alignment vertical="center"/>
      <protection hidden="1"/>
    </xf>
    <xf numFmtId="0" fontId="18" fillId="0" borderId="0" xfId="7" applyFont="1" applyAlignment="1" applyProtection="1">
      <alignment vertical="center"/>
      <protection hidden="1"/>
    </xf>
    <xf numFmtId="0" fontId="21" fillId="0" borderId="0" xfId="4" applyFont="1" applyAlignment="1" applyProtection="1">
      <alignment horizontal="centerContinuous" vertical="center"/>
      <protection hidden="1"/>
    </xf>
    <xf numFmtId="0" fontId="18" fillId="0" borderId="0" xfId="4" applyFont="1" applyAlignment="1" applyProtection="1">
      <alignment horizontal="centerContinuous" vertical="center"/>
      <protection hidden="1"/>
    </xf>
    <xf numFmtId="0" fontId="18" fillId="0" borderId="11" xfId="7" applyFont="1" applyBorder="1" applyAlignment="1" applyProtection="1">
      <alignment horizontal="center" vertical="center"/>
      <protection hidden="1"/>
    </xf>
    <xf numFmtId="0" fontId="22" fillId="0" borderId="0" xfId="3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Continuous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165" fontId="21" fillId="0" borderId="0" xfId="0" applyNumberFormat="1" applyFont="1" applyAlignment="1" applyProtection="1">
      <alignment horizontal="centerContinuous" vertical="center"/>
      <protection hidden="1"/>
    </xf>
    <xf numFmtId="166" fontId="18" fillId="0" borderId="0" xfId="0" applyNumberFormat="1" applyFont="1" applyAlignment="1" applyProtection="1">
      <alignment horizontal="centerContinuous" vertical="center"/>
      <protection hidden="1"/>
    </xf>
    <xf numFmtId="0" fontId="12" fillId="0" borderId="0" xfId="4" applyFont="1" applyAlignment="1" applyProtection="1">
      <alignment horizontal="centerContinuous" vertical="center"/>
      <protection hidden="1"/>
    </xf>
    <xf numFmtId="0" fontId="12" fillId="2" borderId="13" xfId="4" applyFont="1" applyFill="1" applyBorder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vertical="center"/>
      <protection hidden="1"/>
    </xf>
    <xf numFmtId="0" fontId="12" fillId="0" borderId="11" xfId="4" applyFont="1" applyBorder="1" applyAlignment="1" applyProtection="1">
      <alignment vertical="center"/>
      <protection hidden="1"/>
    </xf>
    <xf numFmtId="0" fontId="21" fillId="0" borderId="0" xfId="4" applyFont="1" applyAlignment="1" applyProtection="1">
      <alignment horizontal="centerContinuous" vertical="top"/>
      <protection hidden="1"/>
    </xf>
    <xf numFmtId="0" fontId="18" fillId="0" borderId="0" xfId="4" applyFont="1" applyAlignment="1" applyProtection="1">
      <alignment horizontal="centerContinuous" vertical="top"/>
      <protection hidden="1"/>
    </xf>
    <xf numFmtId="0" fontId="12" fillId="0" borderId="11" xfId="7" applyFont="1" applyBorder="1" applyAlignment="1" applyProtection="1">
      <alignment vertical="center"/>
      <protection hidden="1"/>
    </xf>
    <xf numFmtId="0" fontId="21" fillId="0" borderId="6" xfId="4" applyFont="1" applyBorder="1" applyAlignment="1" applyProtection="1">
      <alignment horizontal="centerContinuous" vertical="top"/>
      <protection hidden="1"/>
    </xf>
    <xf numFmtId="0" fontId="18" fillId="0" borderId="6" xfId="4" applyFont="1" applyBorder="1" applyAlignment="1" applyProtection="1">
      <alignment horizontal="centerContinuous" vertical="top"/>
      <protection hidden="1"/>
    </xf>
    <xf numFmtId="0" fontId="16" fillId="0" borderId="0" xfId="3" applyFont="1" applyAlignment="1" applyProtection="1">
      <alignment vertical="center"/>
      <protection hidden="1"/>
    </xf>
    <xf numFmtId="0" fontId="22" fillId="0" borderId="0" xfId="7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vertical="center"/>
      <protection hidden="1"/>
    </xf>
    <xf numFmtId="0" fontId="18" fillId="0" borderId="0" xfId="4" applyFont="1" applyAlignment="1" applyProtection="1">
      <alignment vertical="center"/>
      <protection hidden="1"/>
    </xf>
    <xf numFmtId="0" fontId="14" fillId="0" borderId="14" xfId="4" applyFont="1" applyBorder="1" applyAlignment="1" applyProtection="1">
      <alignment horizontal="left" vertical="center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12" fillId="0" borderId="11" xfId="4" applyFont="1" applyBorder="1" applyAlignment="1" applyProtection="1">
      <alignment horizontal="center" vertical="center"/>
      <protection hidden="1"/>
    </xf>
    <xf numFmtId="0" fontId="18" fillId="0" borderId="0" xfId="4" applyFont="1" applyAlignment="1" applyProtection="1">
      <alignment horizontal="centerContinuous"/>
      <protection hidden="1"/>
    </xf>
    <xf numFmtId="0" fontId="23" fillId="0" borderId="0" xfId="4" applyFont="1" applyAlignment="1" applyProtection="1">
      <alignment horizontal="center" vertical="center"/>
      <protection hidden="1"/>
    </xf>
    <xf numFmtId="49" fontId="5" fillId="3" borderId="0" xfId="0" applyNumberFormat="1" applyFont="1" applyFill="1" applyAlignment="1" applyProtection="1">
      <alignment horizontal="center"/>
      <protection locked="0"/>
    </xf>
    <xf numFmtId="0" fontId="5" fillId="0" borderId="0" xfId="8" applyFont="1" applyAlignment="1" applyProtection="1">
      <alignment vertical="center"/>
      <protection hidden="1"/>
    </xf>
    <xf numFmtId="0" fontId="5" fillId="2" borderId="10" xfId="5" applyFont="1" applyFill="1" applyBorder="1" applyAlignment="1" applyProtection="1">
      <alignment horizontal="center" vertical="center"/>
      <protection hidden="1"/>
    </xf>
    <xf numFmtId="0" fontId="8" fillId="0" borderId="10" xfId="5" applyFont="1" applyBorder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centerContinuous" vertical="center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15" xfId="5" applyFont="1" applyBorder="1" applyAlignment="1" applyProtection="1">
      <alignment horizontal="center" vertical="center"/>
      <protection hidden="1"/>
    </xf>
    <xf numFmtId="0" fontId="8" fillId="0" borderId="16" xfId="5" applyFont="1" applyBorder="1" applyAlignment="1" applyProtection="1">
      <alignment horizontal="center" vertical="center"/>
      <protection hidden="1"/>
    </xf>
    <xf numFmtId="0" fontId="5" fillId="0" borderId="16" xfId="5" applyFont="1" applyBorder="1" applyAlignment="1" applyProtection="1">
      <alignment vertical="center"/>
      <protection hidden="1"/>
    </xf>
    <xf numFmtId="0" fontId="3" fillId="0" borderId="16" xfId="5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1" xfId="3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horizontal="right" vertical="center"/>
      <protection hidden="1"/>
    </xf>
    <xf numFmtId="0" fontId="5" fillId="0" borderId="1" xfId="2" applyFont="1" applyBorder="1" applyAlignment="1" applyProtection="1">
      <alignment horizontal="right" vertical="center"/>
      <protection hidden="1"/>
    </xf>
    <xf numFmtId="0" fontId="5" fillId="0" borderId="17" xfId="3" applyFont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righ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25" fillId="0" borderId="0" xfId="3" applyFont="1" applyAlignment="1" applyProtection="1">
      <alignment horizontal="center" vertical="center"/>
      <protection hidden="1"/>
    </xf>
    <xf numFmtId="0" fontId="5" fillId="0" borderId="18" xfId="3" applyFont="1" applyBorder="1" applyAlignment="1" applyProtection="1">
      <alignment horizontal="center" vertical="center"/>
      <protection hidden="1"/>
    </xf>
    <xf numFmtId="0" fontId="5" fillId="0" borderId="2" xfId="3" applyFont="1" applyBorder="1" applyAlignment="1" applyProtection="1">
      <alignment horizontal="center" vertical="center"/>
      <protection hidden="1"/>
    </xf>
    <xf numFmtId="0" fontId="3" fillId="0" borderId="2" xfId="2" applyFont="1" applyBorder="1" applyAlignment="1" applyProtection="1">
      <alignment horizontal="right" vertical="center"/>
      <protection hidden="1"/>
    </xf>
    <xf numFmtId="0" fontId="5" fillId="0" borderId="2" xfId="2" applyFont="1" applyBorder="1" applyAlignment="1" applyProtection="1">
      <alignment horizontal="right" vertical="center"/>
      <protection hidden="1"/>
    </xf>
    <xf numFmtId="0" fontId="5" fillId="0" borderId="19" xfId="3" applyFont="1" applyBorder="1" applyAlignment="1" applyProtection="1">
      <alignment horizontal="center" vertical="center"/>
      <protection hidden="1"/>
    </xf>
    <xf numFmtId="0" fontId="5" fillId="0" borderId="0" xfId="1"/>
    <xf numFmtId="0" fontId="5" fillId="0" borderId="0" xfId="6" applyFont="1" applyAlignment="1" applyProtection="1">
      <alignment vertical="center"/>
      <protection hidden="1"/>
    </xf>
    <xf numFmtId="0" fontId="5" fillId="0" borderId="11" xfId="9" applyFont="1" applyBorder="1" applyAlignment="1" applyProtection="1">
      <alignment vertical="center"/>
      <protection hidden="1"/>
    </xf>
    <xf numFmtId="0" fontId="5" fillId="0" borderId="0" xfId="9" applyFont="1" applyAlignment="1" applyProtection="1">
      <alignment vertical="center"/>
      <protection hidden="1"/>
    </xf>
    <xf numFmtId="0" fontId="5" fillId="0" borderId="0" xfId="6" applyFont="1" applyAlignment="1" applyProtection="1">
      <alignment horizontal="center" vertical="center"/>
      <protection hidden="1"/>
    </xf>
    <xf numFmtId="0" fontId="3" fillId="0" borderId="0" xfId="9" applyFont="1" applyAlignment="1" applyProtection="1">
      <alignment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17" fillId="0" borderId="0" xfId="5" applyFont="1" applyAlignment="1" applyProtection="1">
      <alignment horizontal="center" vertical="center"/>
      <protection hidden="1"/>
    </xf>
    <xf numFmtId="0" fontId="18" fillId="4" borderId="0" xfId="7" applyFont="1" applyFill="1" applyAlignment="1" applyProtection="1">
      <alignment horizontal="center" vertical="center"/>
      <protection hidden="1"/>
    </xf>
    <xf numFmtId="0" fontId="18" fillId="5" borderId="0" xfId="7" applyFont="1" applyFill="1" applyAlignment="1" applyProtection="1">
      <alignment horizontal="center" vertical="center"/>
      <protection hidden="1"/>
    </xf>
    <xf numFmtId="0" fontId="18" fillId="6" borderId="0" xfId="7" applyFont="1" applyFill="1" applyAlignment="1" applyProtection="1">
      <alignment horizontal="center" vertical="center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horizontal="center" vertical="center"/>
      <protection hidden="1"/>
    </xf>
    <xf numFmtId="0" fontId="3" fillId="0" borderId="18" xfId="4" applyFont="1" applyBorder="1" applyAlignment="1" applyProtection="1">
      <alignment horizontal="center" vertical="center"/>
      <protection hidden="1"/>
    </xf>
    <xf numFmtId="164" fontId="8" fillId="0" borderId="0" xfId="3" applyNumberFormat="1" applyFont="1" applyAlignment="1" applyProtection="1">
      <alignment horizontal="center" vertical="center"/>
      <protection hidden="1"/>
    </xf>
    <xf numFmtId="164" fontId="8" fillId="0" borderId="18" xfId="3" applyNumberFormat="1" applyFont="1" applyBorder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center" vertical="center"/>
      <protection hidden="1"/>
    </xf>
    <xf numFmtId="0" fontId="8" fillId="0" borderId="18" xfId="4" applyFont="1" applyBorder="1" applyAlignment="1" applyProtection="1">
      <alignment horizontal="center" vertical="center"/>
      <protection hidden="1"/>
    </xf>
  </cellXfs>
  <cellStyles count="10">
    <cellStyle name="Normal" xfId="0" builtinId="0"/>
    <cellStyle name="Normal 2" xfId="1" xr:uid="{00000000-0005-0000-0000-000001000000}"/>
    <cellStyle name="Normal_Fiches de parties" xfId="2" xr:uid="{00000000-0005-0000-0000-000002000000}"/>
    <cellStyle name="Normal_Séniors" xfId="3" xr:uid="{00000000-0005-0000-0000-000003000000}"/>
    <cellStyle name="Normal_Tab 32 vierge" xfId="4" xr:uid="{00000000-0005-0000-0000-000004000000}"/>
    <cellStyle name="Normal_Tab 32 vierge 2" xfId="5" xr:uid="{00000000-0005-0000-0000-000005000000}"/>
    <cellStyle name="Normal_Tab 32 vierge 3" xfId="6" xr:uid="{00000000-0005-0000-0000-000006000000}"/>
    <cellStyle name="Normal_Tableaux" xfId="7" xr:uid="{00000000-0005-0000-0000-000007000000}"/>
    <cellStyle name="Normal_Tableaux 2" xfId="8" xr:uid="{00000000-0005-0000-0000-000008000000}"/>
    <cellStyle name="Normal_Tableaux 3" xfId="9" xr:uid="{00000000-0005-0000-0000-000009000000}"/>
  </cellStyles>
  <dxfs count="18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8"/>
  <sheetViews>
    <sheetView topLeftCell="W1" workbookViewId="0">
      <selection activeCell="AE2" sqref="AE2"/>
    </sheetView>
  </sheetViews>
  <sheetFormatPr baseColWidth="10" defaultRowHeight="12.75" x14ac:dyDescent="0.2"/>
  <sheetData>
    <row r="1" spans="1:39" x14ac:dyDescent="0.2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43</v>
      </c>
      <c r="AJ1" t="s">
        <v>43</v>
      </c>
      <c r="AK1" t="s">
        <v>43</v>
      </c>
      <c r="AL1" t="s">
        <v>44</v>
      </c>
      <c r="AM1" t="s">
        <v>45</v>
      </c>
    </row>
    <row r="2" spans="1:39" x14ac:dyDescent="0.2">
      <c r="A2">
        <v>1</v>
      </c>
      <c r="B2">
        <v>0</v>
      </c>
      <c r="C2" t="s">
        <v>46</v>
      </c>
      <c r="D2">
        <v>46</v>
      </c>
      <c r="E2" t="s">
        <v>47</v>
      </c>
      <c r="G2">
        <v>0</v>
      </c>
      <c r="H2">
        <v>2574</v>
      </c>
      <c r="J2" t="s">
        <v>48</v>
      </c>
      <c r="K2" t="s">
        <v>49</v>
      </c>
      <c r="L2">
        <v>1</v>
      </c>
      <c r="M2" t="s">
        <v>50</v>
      </c>
      <c r="N2">
        <v>49</v>
      </c>
      <c r="O2" t="s">
        <v>51</v>
      </c>
      <c r="Q2">
        <v>0</v>
      </c>
      <c r="R2">
        <v>1995</v>
      </c>
      <c r="T2" t="s">
        <v>52</v>
      </c>
      <c r="U2" t="s">
        <v>53</v>
      </c>
      <c r="V2">
        <v>0</v>
      </c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43</v>
      </c>
      <c r="AC2" t="s">
        <v>43</v>
      </c>
      <c r="AD2" t="s">
        <v>54</v>
      </c>
      <c r="AE2" t="s">
        <v>55</v>
      </c>
      <c r="AI2" t="s">
        <v>43</v>
      </c>
      <c r="AJ2" t="s">
        <v>43</v>
      </c>
      <c r="AK2" t="s">
        <v>43</v>
      </c>
      <c r="AL2" t="s">
        <v>43</v>
      </c>
      <c r="AM2" t="s">
        <v>43</v>
      </c>
    </row>
    <row r="3" spans="1:39" x14ac:dyDescent="0.2">
      <c r="A3">
        <v>2</v>
      </c>
      <c r="B3">
        <v>0</v>
      </c>
      <c r="C3" t="s">
        <v>56</v>
      </c>
      <c r="D3">
        <v>85</v>
      </c>
      <c r="E3" t="s">
        <v>57</v>
      </c>
      <c r="G3">
        <v>0</v>
      </c>
      <c r="H3">
        <v>1298</v>
      </c>
      <c r="J3" t="s">
        <v>58</v>
      </c>
      <c r="K3" t="s">
        <v>59</v>
      </c>
      <c r="L3">
        <v>0</v>
      </c>
      <c r="M3" t="s">
        <v>60</v>
      </c>
      <c r="N3">
        <v>48</v>
      </c>
      <c r="O3" t="s">
        <v>61</v>
      </c>
      <c r="Q3">
        <v>0</v>
      </c>
      <c r="R3">
        <v>2164</v>
      </c>
      <c r="T3" t="s">
        <v>52</v>
      </c>
      <c r="U3" t="s">
        <v>53</v>
      </c>
      <c r="V3">
        <v>1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54</v>
      </c>
      <c r="AE3" t="s">
        <v>55</v>
      </c>
      <c r="AI3" t="s">
        <v>43</v>
      </c>
      <c r="AJ3" t="s">
        <v>43</v>
      </c>
      <c r="AK3" t="s">
        <v>43</v>
      </c>
      <c r="AL3" t="s">
        <v>43</v>
      </c>
      <c r="AM3" t="s">
        <v>43</v>
      </c>
    </row>
    <row r="4" spans="1:39" x14ac:dyDescent="0.2">
      <c r="A4">
        <v>3</v>
      </c>
      <c r="B4">
        <v>0</v>
      </c>
      <c r="C4" t="s">
        <v>62</v>
      </c>
      <c r="D4">
        <v>50</v>
      </c>
      <c r="E4" t="s">
        <v>63</v>
      </c>
      <c r="G4">
        <v>0</v>
      </c>
      <c r="H4">
        <v>1871</v>
      </c>
      <c r="J4" t="s">
        <v>64</v>
      </c>
      <c r="K4" t="s">
        <v>65</v>
      </c>
      <c r="L4">
        <v>1</v>
      </c>
      <c r="M4" t="s">
        <v>66</v>
      </c>
      <c r="N4">
        <v>51</v>
      </c>
      <c r="O4" t="s">
        <v>67</v>
      </c>
      <c r="Q4">
        <v>0</v>
      </c>
      <c r="R4">
        <v>1480</v>
      </c>
      <c r="T4" t="s">
        <v>48</v>
      </c>
      <c r="U4" t="s">
        <v>49</v>
      </c>
      <c r="V4">
        <v>0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54</v>
      </c>
      <c r="AE4" t="s">
        <v>55</v>
      </c>
      <c r="AI4" t="s">
        <v>43</v>
      </c>
      <c r="AJ4" t="s">
        <v>43</v>
      </c>
      <c r="AK4" t="s">
        <v>43</v>
      </c>
      <c r="AL4" t="s">
        <v>43</v>
      </c>
      <c r="AM4" t="s">
        <v>43</v>
      </c>
    </row>
    <row r="5" spans="1:39" x14ac:dyDescent="0.2">
      <c r="A5">
        <v>4</v>
      </c>
      <c r="B5">
        <v>0</v>
      </c>
      <c r="C5" t="s">
        <v>68</v>
      </c>
      <c r="D5">
        <v>52</v>
      </c>
      <c r="E5" t="s">
        <v>69</v>
      </c>
      <c r="G5">
        <v>0</v>
      </c>
      <c r="H5">
        <v>1203</v>
      </c>
      <c r="J5" t="s">
        <v>52</v>
      </c>
      <c r="K5" t="s">
        <v>53</v>
      </c>
      <c r="L5">
        <v>0</v>
      </c>
      <c r="M5" t="s">
        <v>70</v>
      </c>
      <c r="N5">
        <v>47</v>
      </c>
      <c r="O5" t="s">
        <v>71</v>
      </c>
      <c r="Q5">
        <v>0</v>
      </c>
      <c r="R5">
        <v>2406</v>
      </c>
      <c r="T5" t="s">
        <v>48</v>
      </c>
      <c r="U5" t="s">
        <v>49</v>
      </c>
      <c r="V5">
        <v>1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54</v>
      </c>
      <c r="AE5" t="s">
        <v>55</v>
      </c>
      <c r="AI5" t="s">
        <v>43</v>
      </c>
      <c r="AJ5" t="s">
        <v>43</v>
      </c>
      <c r="AK5" t="s">
        <v>43</v>
      </c>
      <c r="AL5" t="s">
        <v>43</v>
      </c>
      <c r="AM5" t="s">
        <v>43</v>
      </c>
    </row>
    <row r="6" spans="1:39" x14ac:dyDescent="0.2">
      <c r="A6">
        <v>5</v>
      </c>
      <c r="B6">
        <v>0</v>
      </c>
      <c r="C6" t="s">
        <v>46</v>
      </c>
      <c r="D6">
        <v>46</v>
      </c>
      <c r="E6" t="s">
        <v>47</v>
      </c>
      <c r="G6">
        <v>0</v>
      </c>
      <c r="H6">
        <v>2574</v>
      </c>
      <c r="J6" t="s">
        <v>48</v>
      </c>
      <c r="K6" t="s">
        <v>49</v>
      </c>
      <c r="L6">
        <v>1</v>
      </c>
      <c r="M6" t="s">
        <v>60</v>
      </c>
      <c r="N6">
        <v>48</v>
      </c>
      <c r="O6" t="s">
        <v>61</v>
      </c>
      <c r="Q6">
        <v>0</v>
      </c>
      <c r="R6">
        <v>2164</v>
      </c>
      <c r="T6" t="s">
        <v>52</v>
      </c>
      <c r="U6" t="s">
        <v>53</v>
      </c>
      <c r="V6">
        <v>0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54</v>
      </c>
      <c r="AE6" t="s">
        <v>55</v>
      </c>
      <c r="AI6" t="s">
        <v>43</v>
      </c>
      <c r="AJ6" t="s">
        <v>43</v>
      </c>
      <c r="AK6" t="s">
        <v>43</v>
      </c>
      <c r="AL6" t="s">
        <v>43</v>
      </c>
      <c r="AM6" t="s">
        <v>43</v>
      </c>
    </row>
    <row r="7" spans="1:39" x14ac:dyDescent="0.2">
      <c r="A7">
        <v>6</v>
      </c>
      <c r="B7">
        <v>0</v>
      </c>
      <c r="C7" t="s">
        <v>62</v>
      </c>
      <c r="D7">
        <v>50</v>
      </c>
      <c r="E7" t="s">
        <v>63</v>
      </c>
      <c r="G7">
        <v>0</v>
      </c>
      <c r="H7">
        <v>1871</v>
      </c>
      <c r="J7" t="s">
        <v>64</v>
      </c>
      <c r="K7" t="s">
        <v>65</v>
      </c>
      <c r="L7">
        <v>0</v>
      </c>
      <c r="M7" t="s">
        <v>70</v>
      </c>
      <c r="N7">
        <v>47</v>
      </c>
      <c r="O7" t="s">
        <v>71</v>
      </c>
      <c r="Q7">
        <v>0</v>
      </c>
      <c r="R7">
        <v>2406</v>
      </c>
      <c r="T7" t="s">
        <v>48</v>
      </c>
      <c r="U7" t="s">
        <v>49</v>
      </c>
      <c r="V7">
        <v>1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54</v>
      </c>
      <c r="AE7" t="s">
        <v>55</v>
      </c>
      <c r="AI7" t="s">
        <v>43</v>
      </c>
      <c r="AJ7" t="s">
        <v>43</v>
      </c>
      <c r="AK7" t="s">
        <v>43</v>
      </c>
      <c r="AL7" t="s">
        <v>43</v>
      </c>
      <c r="AM7" t="s">
        <v>43</v>
      </c>
    </row>
    <row r="8" spans="1:39" x14ac:dyDescent="0.2">
      <c r="A8">
        <v>7</v>
      </c>
      <c r="B8">
        <v>0</v>
      </c>
      <c r="C8" t="s">
        <v>46</v>
      </c>
      <c r="D8">
        <v>46</v>
      </c>
      <c r="E8" t="s">
        <v>47</v>
      </c>
      <c r="G8">
        <v>0</v>
      </c>
      <c r="H8">
        <v>2574</v>
      </c>
      <c r="J8" t="s">
        <v>48</v>
      </c>
      <c r="K8" t="s">
        <v>49</v>
      </c>
      <c r="L8">
        <v>1</v>
      </c>
      <c r="M8" t="s">
        <v>70</v>
      </c>
      <c r="N8">
        <v>47</v>
      </c>
      <c r="O8" t="s">
        <v>71</v>
      </c>
      <c r="Q8">
        <v>0</v>
      </c>
      <c r="R8">
        <v>2406</v>
      </c>
      <c r="T8" t="s">
        <v>48</v>
      </c>
      <c r="U8" t="s">
        <v>49</v>
      </c>
      <c r="V8">
        <v>0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54</v>
      </c>
      <c r="AE8" t="s">
        <v>55</v>
      </c>
      <c r="AI8" t="s">
        <v>43</v>
      </c>
      <c r="AJ8" t="s">
        <v>43</v>
      </c>
      <c r="AK8" t="s">
        <v>43</v>
      </c>
      <c r="AL8" t="s">
        <v>43</v>
      </c>
      <c r="AM8" t="s">
        <v>43</v>
      </c>
    </row>
  </sheetData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2.75" x14ac:dyDescent="0.2"/>
  <cols>
    <col min="2" max="2" width="23.140625" bestFit="1" customWidth="1"/>
  </cols>
  <sheetData>
    <row r="1" spans="1:2" x14ac:dyDescent="0.2">
      <c r="A1" t="s">
        <v>0</v>
      </c>
    </row>
    <row r="2" spans="1:2" x14ac:dyDescent="0.2">
      <c r="A2" t="s">
        <v>1</v>
      </c>
      <c r="B2" s="79">
        <v>46179</v>
      </c>
    </row>
  </sheetData>
  <sheetProtection sheet="1" objects="1" scenarios="1"/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M2873"/>
  <sheetViews>
    <sheetView showGridLines="0" tabSelected="1" zoomScale="80" zoomScaleNormal="80" workbookViewId="0">
      <selection activeCell="AG40" sqref="AG40"/>
    </sheetView>
  </sheetViews>
  <sheetFormatPr baseColWidth="10" defaultColWidth="11.42578125" defaultRowHeight="15.75" x14ac:dyDescent="0.2"/>
  <cols>
    <col min="1" max="1" width="3.7109375" style="8" customWidth="1"/>
    <col min="2" max="2" width="5.85546875" style="15" customWidth="1"/>
    <col min="3" max="4" width="3.7109375" style="15" customWidth="1"/>
    <col min="5" max="5" width="3.7109375" style="38" customWidth="1"/>
    <col min="6" max="7" width="3.7109375" style="15" customWidth="1"/>
    <col min="8" max="8" width="3.7109375" style="38" customWidth="1"/>
    <col min="9" max="9" width="3.7109375" style="15" customWidth="1"/>
    <col min="10" max="10" width="5.7109375" style="15" customWidth="1"/>
    <col min="11" max="12" width="3.7109375" style="15" customWidth="1"/>
    <col min="13" max="13" width="3.7109375" style="38" customWidth="1"/>
    <col min="14" max="15" width="3.7109375" style="15" customWidth="1"/>
    <col min="16" max="16" width="3.7109375" style="38" customWidth="1"/>
    <col min="17" max="17" width="3.7109375" style="15" customWidth="1"/>
    <col min="18" max="18" width="5.7109375" style="15" customWidth="1"/>
    <col min="19" max="20" width="3.7109375" style="15" customWidth="1"/>
    <col min="21" max="21" width="3.7109375" style="38" customWidth="1"/>
    <col min="22" max="23" width="3.7109375" style="15" customWidth="1"/>
    <col min="24" max="24" width="3.7109375" style="38" customWidth="1"/>
    <col min="25" max="25" width="3.7109375" style="15" customWidth="1"/>
    <col min="26" max="26" width="5.7109375" style="15" customWidth="1"/>
    <col min="27" max="33" width="3.7109375" style="15" customWidth="1"/>
    <col min="34" max="34" width="6.28515625" style="15" bestFit="1" customWidth="1"/>
    <col min="35" max="35" width="5.7109375" style="15" customWidth="1"/>
    <col min="36" max="36" width="3.7109375" style="15" customWidth="1"/>
    <col min="37" max="37" width="8.7109375" style="15" customWidth="1"/>
    <col min="38" max="38" width="6.7109375" style="15" customWidth="1"/>
    <col min="39" max="39" width="3.7109375" style="18" customWidth="1"/>
    <col min="40" max="50" width="10.28515625" style="15" customWidth="1"/>
    <col min="51" max="51" width="5.7109375" style="15" customWidth="1"/>
    <col min="52" max="52" width="11.42578125" style="15" customWidth="1"/>
    <col min="53" max="16384" width="11.42578125" style="15"/>
  </cols>
  <sheetData>
    <row r="1" spans="1:39" ht="15.75" customHeight="1" x14ac:dyDescent="0.2">
      <c r="B1" s="118"/>
      <c r="C1" s="119"/>
      <c r="D1" s="11"/>
      <c r="E1" s="11"/>
      <c r="F1" s="11"/>
      <c r="G1" s="11"/>
      <c r="H1" s="11"/>
      <c r="I1" s="11"/>
      <c r="J1" s="9"/>
      <c r="K1" s="10"/>
      <c r="L1" s="10"/>
      <c r="M1" s="10"/>
      <c r="N1" s="10"/>
      <c r="O1" s="10"/>
      <c r="P1" s="10"/>
      <c r="Q1" s="12"/>
      <c r="R1" s="9"/>
      <c r="S1" s="10"/>
      <c r="T1" s="10"/>
      <c r="U1" s="10"/>
      <c r="V1" s="10"/>
      <c r="W1" s="10"/>
      <c r="X1" s="10"/>
      <c r="Y1" s="12"/>
      <c r="Z1" s="117"/>
      <c r="AA1" s="117"/>
      <c r="AB1" s="117"/>
      <c r="AC1" s="117"/>
      <c r="AD1" s="117"/>
      <c r="AE1" s="117"/>
      <c r="AF1" s="117"/>
      <c r="AG1" s="117"/>
      <c r="AH1" s="13"/>
      <c r="AI1" s="13"/>
      <c r="AJ1" s="13"/>
      <c r="AK1" s="13"/>
      <c r="AL1" s="13"/>
      <c r="AM1" s="14"/>
    </row>
    <row r="2" spans="1:39" ht="15.75" customHeight="1" x14ac:dyDescent="0.2">
      <c r="B2" s="16" t="s">
        <v>2</v>
      </c>
      <c r="C2" s="16"/>
      <c r="D2" s="16"/>
      <c r="E2" s="16"/>
      <c r="F2" s="16"/>
      <c r="G2" s="16"/>
      <c r="H2" s="16"/>
      <c r="I2" s="16"/>
      <c r="J2" s="16" t="s">
        <v>3</v>
      </c>
      <c r="K2" s="16"/>
      <c r="L2" s="16"/>
      <c r="M2" s="16"/>
      <c r="N2" s="16"/>
      <c r="O2" s="16"/>
      <c r="P2" s="16"/>
      <c r="Q2" s="16"/>
      <c r="R2" s="16" t="s">
        <v>4</v>
      </c>
      <c r="S2" s="16"/>
      <c r="T2" s="16"/>
      <c r="U2" s="16"/>
      <c r="V2" s="16"/>
      <c r="W2" s="16"/>
      <c r="X2" s="16"/>
      <c r="Y2" s="16"/>
      <c r="Z2" s="120"/>
      <c r="AA2" s="120"/>
      <c r="AB2" s="120"/>
      <c r="AC2" s="120"/>
      <c r="AD2" s="120"/>
      <c r="AE2" s="120"/>
      <c r="AF2" s="120"/>
      <c r="AG2" s="120"/>
      <c r="AH2" s="17"/>
      <c r="AI2" s="17"/>
      <c r="AJ2" s="17"/>
      <c r="AK2" s="17"/>
      <c r="AL2" s="17"/>
    </row>
    <row r="3" spans="1:39" ht="12" customHeight="1" x14ac:dyDescent="0.2">
      <c r="B3" s="19"/>
      <c r="C3" s="19"/>
      <c r="D3" s="19"/>
      <c r="E3" s="37"/>
      <c r="F3" s="19"/>
      <c r="G3" s="19"/>
      <c r="H3" s="37"/>
      <c r="I3" s="19"/>
      <c r="J3" s="19"/>
      <c r="K3" s="19"/>
      <c r="L3" s="19"/>
      <c r="M3" s="37"/>
      <c r="N3" s="19"/>
      <c r="O3" s="19"/>
      <c r="P3" s="37"/>
      <c r="Q3" s="19"/>
      <c r="R3" s="19"/>
      <c r="AI3" s="19"/>
      <c r="AJ3" s="19"/>
      <c r="AK3" s="19"/>
      <c r="AL3" s="19"/>
    </row>
    <row r="4" spans="1:39" ht="12" customHeight="1" x14ac:dyDescent="0.2"/>
    <row r="5" spans="1:39" ht="12" customHeight="1" x14ac:dyDescent="0.2">
      <c r="A5" s="114">
        <v>1</v>
      </c>
      <c r="B5" s="47">
        <f>IF(VLOOKUP(B7,NP,4,FALSE)=0,"",VLOOKUP(B7,NP,4,FALSE))</f>
        <v>46</v>
      </c>
      <c r="C5" s="48" t="str">
        <f>IF(B5="","",CONCATENATE(VLOOKUP(B7,NP,5,FALSE),"  ",VLOOKUP(B7,NP,6,FALSE)))</f>
        <v xml:space="preserve">114-BARRANCO.S/115-ROCHA.J  </v>
      </c>
      <c r="D5" s="48"/>
      <c r="E5" s="49"/>
      <c r="F5" s="48"/>
      <c r="G5" s="48"/>
      <c r="H5" s="49"/>
      <c r="I5" s="48"/>
      <c r="J5" s="50"/>
      <c r="K5" s="50"/>
      <c r="L5" s="50"/>
      <c r="M5" s="51"/>
      <c r="N5" s="50"/>
      <c r="O5" s="50"/>
      <c r="P5" s="51"/>
      <c r="Q5" s="50"/>
      <c r="R5" s="50"/>
      <c r="S5" s="50"/>
      <c r="T5" s="50"/>
      <c r="U5" s="51"/>
      <c r="V5" s="50"/>
      <c r="W5" s="50"/>
      <c r="X5" s="51"/>
      <c r="Y5" s="50"/>
      <c r="Z5" s="50"/>
      <c r="AA5" s="50"/>
      <c r="AB5" s="50"/>
      <c r="AC5" s="50"/>
      <c r="AD5" s="50"/>
      <c r="AE5" s="50"/>
      <c r="AF5" s="50"/>
      <c r="AG5" s="50"/>
      <c r="AH5" s="50"/>
    </row>
    <row r="6" spans="1:39" ht="12" customHeight="1" x14ac:dyDescent="0.2">
      <c r="A6" s="46"/>
      <c r="B6" s="78" t="str">
        <f>IF(OR(B5="",VLOOKUP(B7,NP,10,FALSE)=0),"",IF(LEN(VLOOKUP(B7,NP,10,FALSE))=7,VLOOKUP(B7,NP,10,FALSE),VLOOKUP(B7,NP,10,FALSE)))</f>
        <v>08910861</v>
      </c>
      <c r="C6" s="52" t="str">
        <f>IF(B5="","",CONCATENATE(VLOOKUP(B7,NP,8,FALSE)," pts - ",VLOOKUP(B7,NP,11,FALSE)))</f>
        <v>2574 pts - IGNY T.T.</v>
      </c>
      <c r="D6" s="52"/>
      <c r="E6" s="53"/>
      <c r="F6" s="52"/>
      <c r="G6" s="52"/>
      <c r="H6" s="53"/>
      <c r="I6" s="52"/>
      <c r="J6" s="54">
        <v>1</v>
      </c>
      <c r="K6" s="50"/>
      <c r="L6" s="50"/>
      <c r="M6" s="51"/>
      <c r="N6" s="50"/>
      <c r="O6" s="50"/>
      <c r="P6" s="51"/>
      <c r="Q6" s="50"/>
      <c r="R6" s="50"/>
      <c r="S6" s="50"/>
      <c r="T6" s="50"/>
      <c r="U6" s="51"/>
      <c r="V6" s="50"/>
      <c r="W6" s="50"/>
      <c r="X6" s="51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9" ht="12" customHeight="1" x14ac:dyDescent="0.2">
      <c r="A7" s="46"/>
      <c r="B7" s="55">
        <v>1</v>
      </c>
      <c r="C7" s="56" t="s">
        <v>5</v>
      </c>
      <c r="D7" s="56"/>
      <c r="E7" s="57" t="str">
        <f>IF(VLOOKUP(B7,NP,32,FALSE)="","",IF(VLOOKUP(B7,NP,32,FALSE)=0,"",VLOOKUP(B7,NP,32,FALSE)))</f>
        <v/>
      </c>
      <c r="F7" s="58" t="str">
        <f>IF(VLOOKUP(B7,NP,33,FALSE)="","",IF(VLOOKUP(B7,NP,34,FALSE)=2,"",VLOOKUP(B7,NP,34,FALSE)))</f>
        <v/>
      </c>
      <c r="G7" s="58"/>
      <c r="H7" s="59" t="str">
        <f>IF(VLOOKUP(B7,NP,33,FALSE)="","",IF(VLOOKUP(B7,NP,33,FALSE)=0,"",VLOOKUP(B7,NP,33,FALSE)))</f>
        <v/>
      </c>
      <c r="I7" s="60"/>
      <c r="J7" s="61">
        <f>IF(VLOOKUP(J11,NP,4,FALSE)=0,"",VLOOKUP(J11,NP,4,FALSE))</f>
        <v>46</v>
      </c>
      <c r="K7" s="48" t="str">
        <f>IF(J7="","",CONCATENATE(VLOOKUP(J11,NP,5,FALSE),"  ",VLOOKUP(J11,NP,6,FALSE)))</f>
        <v xml:space="preserve">114-BARRANCO.S/115-ROCHA.J  </v>
      </c>
      <c r="L7" s="48"/>
      <c r="M7" s="49"/>
      <c r="N7" s="48"/>
      <c r="O7" s="48"/>
      <c r="P7" s="49"/>
      <c r="Q7" s="48"/>
      <c r="R7" s="50"/>
      <c r="S7" s="50"/>
      <c r="T7" s="50"/>
      <c r="U7" s="51"/>
      <c r="V7" s="50"/>
      <c r="W7" s="50"/>
      <c r="X7" s="51"/>
      <c r="Y7" s="50"/>
      <c r="Z7" s="50"/>
      <c r="AA7" s="50"/>
      <c r="AB7" s="50"/>
      <c r="AC7" s="50"/>
      <c r="AD7" s="50"/>
      <c r="AE7" s="50"/>
      <c r="AF7" s="50"/>
      <c r="AG7" s="50"/>
      <c r="AH7" s="50"/>
    </row>
    <row r="8" spans="1:39" ht="12" customHeight="1" x14ac:dyDescent="0.2">
      <c r="A8" s="46"/>
      <c r="B8" s="1"/>
      <c r="C8" s="2"/>
      <c r="D8" s="2"/>
      <c r="E8" s="39"/>
      <c r="F8" s="2"/>
      <c r="G8" s="2"/>
      <c r="H8" s="39"/>
      <c r="I8" s="62"/>
      <c r="J8" s="63"/>
      <c r="K8" s="64" t="str">
        <f>IF(J7="","",CONCATENATE(VLOOKUP(J11,NP,8,FALSE)," pts - ",VLOOKUP(J11,NP,11,FALSE)))</f>
        <v>2574 pts - IGNY T.T.</v>
      </c>
      <c r="L8" s="64"/>
      <c r="M8" s="65"/>
      <c r="N8" s="64"/>
      <c r="O8" s="64"/>
      <c r="P8" s="65"/>
      <c r="Q8" s="64"/>
      <c r="R8" s="66"/>
      <c r="S8" s="50"/>
      <c r="T8" s="50"/>
      <c r="U8" s="51"/>
      <c r="V8" s="50"/>
      <c r="W8" s="50"/>
      <c r="X8" s="51"/>
      <c r="Y8" s="50"/>
      <c r="Z8" s="50"/>
      <c r="AA8" s="50"/>
      <c r="AB8" s="50"/>
      <c r="AC8" s="50"/>
      <c r="AD8" s="50"/>
      <c r="AE8" s="50"/>
      <c r="AF8" s="50"/>
      <c r="AG8" s="50"/>
      <c r="AH8" s="50"/>
    </row>
    <row r="9" spans="1:39" ht="12" customHeight="1" x14ac:dyDescent="0.2">
      <c r="A9" s="116">
        <v>2</v>
      </c>
      <c r="B9" s="47">
        <f>IF(VLOOKUP(B7,NP,14,FALSE)=0,"",VLOOKUP(B7,NP,14,FALSE))</f>
        <v>49</v>
      </c>
      <c r="C9" s="48" t="str">
        <f>IF(B9="","",CONCATENATE(VLOOKUP(B7,NP,15,FALSE),"  ",VLOOKUP(B7,NP,16,FALSE)))</f>
        <v xml:space="preserve">36-BENAHMED.Y/120-ANUSHAN.A  </v>
      </c>
      <c r="D9" s="48"/>
      <c r="E9" s="49"/>
      <c r="F9" s="48"/>
      <c r="G9" s="48"/>
      <c r="H9" s="49"/>
      <c r="I9" s="48"/>
      <c r="J9" s="66"/>
      <c r="K9" s="64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4"/>
      <c r="M9" s="65"/>
      <c r="N9" s="64"/>
      <c r="O9" s="64"/>
      <c r="P9" s="65"/>
      <c r="Q9" s="64"/>
      <c r="R9" s="66"/>
      <c r="S9" s="50"/>
      <c r="T9" s="50"/>
      <c r="U9" s="51"/>
      <c r="V9" s="50"/>
      <c r="W9" s="50"/>
      <c r="X9" s="51"/>
      <c r="Y9" s="50"/>
      <c r="Z9" s="50"/>
      <c r="AA9" s="50"/>
      <c r="AB9" s="50"/>
      <c r="AC9" s="50"/>
      <c r="AD9" s="50"/>
      <c r="AE9" s="50"/>
      <c r="AF9" s="50"/>
      <c r="AG9" s="50"/>
      <c r="AH9" s="50"/>
    </row>
    <row r="10" spans="1:39" ht="12" customHeight="1" x14ac:dyDescent="0.2">
      <c r="A10" s="46"/>
      <c r="B10" s="78" t="str">
        <f>IF(OR(B9="",VLOOKUP(B7,NP,20,FALSE)=0),"",IF(LEN(VLOOKUP(B7,NP,20,FALSE))=7,VLOOKUP(B7,NP,20,FALSE),VLOOKUP(B7,NP,20,FALSE)))</f>
        <v>08910402</v>
      </c>
      <c r="C10" s="67" t="str">
        <f>IF(B9="","",CONCATENATE(VLOOKUP(B7,NP,18,FALSE)," pts - ",VLOOKUP(B7,NP,21,FALSE)))</f>
        <v>1995 pts - AS CORBEIL-ESSONNES TT</v>
      </c>
      <c r="D10" s="67"/>
      <c r="E10" s="68"/>
      <c r="F10" s="67"/>
      <c r="G10" s="67"/>
      <c r="H10" s="68"/>
      <c r="I10" s="67"/>
      <c r="J10" s="50"/>
      <c r="K10" s="50"/>
      <c r="L10" s="50"/>
      <c r="M10" s="51"/>
      <c r="N10" s="50"/>
      <c r="O10" s="50"/>
      <c r="P10" s="51"/>
      <c r="Q10" s="50"/>
      <c r="R10" s="54">
        <v>1</v>
      </c>
      <c r="S10" s="50"/>
      <c r="T10" s="50"/>
      <c r="U10" s="51"/>
      <c r="V10" s="50"/>
      <c r="W10" s="50"/>
      <c r="X10" s="51"/>
      <c r="Y10" s="50"/>
      <c r="Z10" s="50"/>
      <c r="AA10" s="50"/>
      <c r="AB10" s="50"/>
      <c r="AC10" s="50"/>
      <c r="AD10" s="50"/>
      <c r="AE10" s="50"/>
      <c r="AF10" s="50"/>
      <c r="AG10" s="50"/>
      <c r="AH10" s="50"/>
    </row>
    <row r="11" spans="1:39" ht="12" customHeight="1" x14ac:dyDescent="0.2">
      <c r="A11" s="46"/>
      <c r="B11" s="3"/>
      <c r="C11" s="69"/>
      <c r="D11" s="69"/>
      <c r="E11" s="36"/>
      <c r="F11" s="4"/>
      <c r="G11" s="4"/>
      <c r="H11" s="36"/>
      <c r="I11" s="69"/>
      <c r="J11" s="70">
        <v>5</v>
      </c>
      <c r="K11" s="56" t="s">
        <v>5</v>
      </c>
      <c r="L11" s="56"/>
      <c r="M11" s="57" t="str">
        <f>IF(VLOOKUP(J11,NP,32,FALSE)="","",IF(VLOOKUP(J11,NP,32,FALSE)=0,"",VLOOKUP(J11,NP,32,FALSE)))</f>
        <v/>
      </c>
      <c r="N11" s="58" t="str">
        <f>IF(VLOOKUP(J11,NP,33,FALSE)="","",IF(VLOOKUP(J11,NP,34,FALSE)=2,"",VLOOKUP(J11,NP,34,FALSE)))</f>
        <v/>
      </c>
      <c r="O11" s="58"/>
      <c r="P11" s="59" t="str">
        <f>IF(VLOOKUP(J11,NP,33,FALSE)="","",IF(VLOOKUP(J11,NP,33,FALSE)=0,"",VLOOKUP(J11,NP,33,FALSE)))</f>
        <v/>
      </c>
      <c r="Q11" s="60"/>
      <c r="R11" s="61">
        <f>IF(VLOOKUP(R19,NP,4,FALSE)=0,"",VLOOKUP(R19,NP,4,FALSE))</f>
        <v>46</v>
      </c>
      <c r="S11" s="48" t="str">
        <f>IF(R11="","",CONCATENATE(VLOOKUP(R19,NP,5,FALSE),"  ",VLOOKUP(R19,NP,6,FALSE)))</f>
        <v xml:space="preserve">114-BARRANCO.S/115-ROCHA.J  </v>
      </c>
      <c r="T11" s="48"/>
      <c r="U11" s="49"/>
      <c r="V11" s="48"/>
      <c r="W11" s="48"/>
      <c r="X11" s="49"/>
      <c r="Y11" s="48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1:39" ht="12" customHeight="1" x14ac:dyDescent="0.2">
      <c r="A12" s="46"/>
      <c r="B12" s="1"/>
      <c r="C12" s="2"/>
      <c r="D12" s="2"/>
      <c r="E12" s="39"/>
      <c r="F12" s="2"/>
      <c r="G12" s="2"/>
      <c r="H12" s="39"/>
      <c r="I12" s="62"/>
      <c r="J12" s="50"/>
      <c r="K12" s="50"/>
      <c r="L12" s="50"/>
      <c r="M12" s="51"/>
      <c r="N12" s="50"/>
      <c r="O12" s="50"/>
      <c r="P12" s="51"/>
      <c r="Q12" s="50"/>
      <c r="R12" s="54"/>
      <c r="S12" s="64" t="str">
        <f>IF(R11="","",CONCATENATE(VLOOKUP(R19,NP,8,FALSE)," pts - ",VLOOKUP(R19,NP,11,FALSE)))</f>
        <v>2574 pts - IGNY T.T.</v>
      </c>
      <c r="T12" s="64"/>
      <c r="U12" s="65"/>
      <c r="V12" s="64"/>
      <c r="W12" s="64"/>
      <c r="X12" s="65"/>
      <c r="Y12" s="64"/>
      <c r="Z12" s="66"/>
      <c r="AA12" s="50"/>
      <c r="AB12" s="50"/>
      <c r="AC12" s="50"/>
      <c r="AD12" s="50"/>
      <c r="AE12" s="50"/>
      <c r="AF12" s="50"/>
      <c r="AG12" s="50"/>
      <c r="AH12" s="50"/>
    </row>
    <row r="13" spans="1:39" ht="12" customHeight="1" x14ac:dyDescent="0.2">
      <c r="A13" s="116">
        <v>3</v>
      </c>
      <c r="B13" s="47">
        <f>IF(VLOOKUP(B15,NP,4,FALSE)=0,"",VLOOKUP(B15,NP,4,FALSE))</f>
        <v>85</v>
      </c>
      <c r="C13" s="48" t="str">
        <f>IF(B13="","",CONCATENATE(VLOOKUP(B15,NP,5,FALSE),"  ",VLOOKUP(B15,NP,6,FALSE)))</f>
        <v xml:space="preserve">103-VANHTHONG DESCHAMPS.D/107-BESLIU.M  </v>
      </c>
      <c r="D13" s="48"/>
      <c r="E13" s="49"/>
      <c r="F13" s="48"/>
      <c r="G13" s="48"/>
      <c r="H13" s="49"/>
      <c r="I13" s="48"/>
      <c r="J13" s="50"/>
      <c r="K13" s="50"/>
      <c r="L13" s="50"/>
      <c r="M13" s="51"/>
      <c r="N13" s="50"/>
      <c r="O13" s="50"/>
      <c r="P13" s="51"/>
      <c r="Q13" s="50"/>
      <c r="R13" s="66"/>
      <c r="S13" s="64" t="str">
        <f>IF(R11="","",CONCATENATE(IF(VLOOKUP(J11,NP,23,FALSE)="","",IF(VLOOKUP(J11,NP,12,FALSE)=1,VLOOKUP(J11,NP,23,FALSE),-VLOOKUP(J11,NP,23,FALSE))),IF(VLOOKUP(J11,NP,24,FALSE)="","",CONCATENATE(" / ",IF(VLOOKUP(J11,NP,12,FALSE)=1,VLOOKUP(J11,NP,24,FALSE),-VLOOKUP(J11,NP,24,FALSE)))),IF(VLOOKUP(J11,NP,25,FALSE)="","",CONCATENATE(" / ",IF(VLOOKUP(J11,NP,12,FALSE)=1,VLOOKUP(J11,NP,25,FALSE),-VLOOKUP(J11,NP,25,FALSE)))),IF(VLOOKUP(J11,NP,26,FALSE)="","",CONCATENATE(" / ",IF(VLOOKUP(J11,NP,12,FALSE)=1,VLOOKUP(J11,NP,26,FALSE),-VLOOKUP(J11,NP,26,FALSE)))),IF(VLOOKUP(J11,NP,27,FALSE)="","",CONCATENATE(" / ",IF(VLOOKUP(J11,NP,12,FALSE)=1,VLOOKUP(J11,NP,27,FALSE),-VLOOKUP(J11,NP,27,FALSE)))),IF(VLOOKUP(J11,NP,28)="","",CONCATENATE(" / ",IF(VLOOKUP(J11,NP,12)=1,VLOOKUP(J11,NP,28),-VLOOKUP(J11,NP,28)))),IF(VLOOKUP(J11,NP,29)="","",CONCATENATE(" / ",IF(VLOOKUP(J11,NP,12)=1,VLOOKUP(J11,NP,29),-VLOOKUP(J11,NP,29))))))</f>
        <v/>
      </c>
      <c r="T13" s="64"/>
      <c r="U13" s="65"/>
      <c r="V13" s="64"/>
      <c r="W13" s="64"/>
      <c r="X13" s="65"/>
      <c r="Y13" s="64"/>
      <c r="Z13" s="66"/>
      <c r="AA13" s="50"/>
      <c r="AB13" s="50"/>
      <c r="AC13" s="50"/>
      <c r="AD13" s="50"/>
      <c r="AE13" s="50"/>
      <c r="AF13" s="50"/>
      <c r="AG13" s="50"/>
      <c r="AH13" s="50"/>
    </row>
    <row r="14" spans="1:39" ht="12" customHeight="1" x14ac:dyDescent="0.2">
      <c r="A14" s="46"/>
      <c r="B14" s="78" t="str">
        <f>IF(OR(B13="",VLOOKUP(B15,NP,10,FALSE)=0),"",IF(LEN(VLOOKUP(B15,NP,10,FALSE))=7,VLOOKUP(B15,NP,10,FALSE),VLOOKUP(B15,NP,10,FALSE)))</f>
        <v>08910310</v>
      </c>
      <c r="C14" s="64" t="str">
        <f>IF(B13="","",CONCATENATE(VLOOKUP(B15,NP,8,FALSE)," pts - ",VLOOKUP(B15,NP,11,FALSE)))</f>
        <v>1298 pts - SAVIGNY SO PING</v>
      </c>
      <c r="D14" s="64"/>
      <c r="E14" s="65"/>
      <c r="F14" s="64"/>
      <c r="G14" s="64"/>
      <c r="H14" s="65"/>
      <c r="I14" s="64"/>
      <c r="J14" s="54"/>
      <c r="K14" s="50"/>
      <c r="L14" s="50"/>
      <c r="M14" s="51"/>
      <c r="N14" s="50"/>
      <c r="O14" s="50"/>
      <c r="P14" s="51"/>
      <c r="Q14" s="50"/>
      <c r="R14" s="66"/>
      <c r="S14" s="50"/>
      <c r="T14" s="50"/>
      <c r="U14" s="51"/>
      <c r="V14" s="50"/>
      <c r="W14" s="50"/>
      <c r="X14" s="51"/>
      <c r="Y14" s="50"/>
      <c r="Z14" s="66"/>
      <c r="AA14" s="50"/>
      <c r="AB14" s="50"/>
      <c r="AC14" s="50"/>
      <c r="AD14" s="50"/>
      <c r="AE14" s="50"/>
      <c r="AF14" s="50"/>
      <c r="AG14" s="50"/>
      <c r="AH14" s="50"/>
    </row>
    <row r="15" spans="1:39" ht="12" customHeight="1" x14ac:dyDescent="0.2">
      <c r="A15" s="46"/>
      <c r="B15" s="55">
        <v>2</v>
      </c>
      <c r="C15" s="56" t="s">
        <v>5</v>
      </c>
      <c r="D15" s="56"/>
      <c r="E15" s="57" t="str">
        <f>IF(VLOOKUP(B15,NP,32,FALSE)="","",IF(VLOOKUP(B15,NP,32,FALSE)=0,"",VLOOKUP(B15,NP,32,FALSE)))</f>
        <v/>
      </c>
      <c r="F15" s="58" t="str">
        <f>IF(VLOOKUP(B15,NP,33,FALSE)="","",IF(VLOOKUP(B15,NP,34,FALSE)=2,"",VLOOKUP(B15,NP,34,FALSE)))</f>
        <v/>
      </c>
      <c r="G15" s="58"/>
      <c r="H15" s="59" t="str">
        <f>IF(VLOOKUP(B15,NP,33,FALSE)="","",IF(VLOOKUP(B15,NP,33,FALSE)=0,"",VLOOKUP(B15,NP,33,FALSE)))</f>
        <v/>
      </c>
      <c r="I15" s="60"/>
      <c r="J15" s="61">
        <f>IF(VLOOKUP(J11,NP,14,FALSE)=0,"",VLOOKUP(J11,NP,14,FALSE))</f>
        <v>48</v>
      </c>
      <c r="K15" s="48" t="str">
        <f>IF(J15="","",CONCATENATE(VLOOKUP(J11,NP,15,FALSE),"  ",VLOOKUP(J11,NP,16,FALSE)))</f>
        <v xml:space="preserve">118-ANUSHAN.A/119-NGUYEN.E  </v>
      </c>
      <c r="L15" s="48"/>
      <c r="M15" s="49"/>
      <c r="N15" s="48"/>
      <c r="O15" s="48"/>
      <c r="P15" s="49"/>
      <c r="Q15" s="48"/>
      <c r="R15" s="66"/>
      <c r="S15" s="50"/>
      <c r="T15" s="50"/>
      <c r="U15" s="51"/>
      <c r="V15" s="50"/>
      <c r="W15" s="50"/>
      <c r="X15" s="51"/>
      <c r="Y15" s="50"/>
      <c r="Z15" s="66"/>
      <c r="AA15" s="50"/>
      <c r="AB15" s="50"/>
      <c r="AC15" s="50"/>
      <c r="AD15" s="50"/>
      <c r="AE15" s="50"/>
      <c r="AF15" s="50"/>
      <c r="AG15" s="50"/>
      <c r="AH15" s="50"/>
    </row>
    <row r="16" spans="1:39" ht="12" customHeight="1" x14ac:dyDescent="0.2">
      <c r="A16" s="46"/>
      <c r="B16" s="71"/>
      <c r="C16" s="72"/>
      <c r="D16" s="72"/>
      <c r="E16" s="73"/>
      <c r="F16" s="72"/>
      <c r="G16" s="72"/>
      <c r="H16" s="73"/>
      <c r="I16" s="50"/>
      <c r="J16" s="54">
        <v>4</v>
      </c>
      <c r="K16" s="67" t="str">
        <f>IF(J15="","",CONCATENATE(VLOOKUP(J11,NP,18,FALSE)," pts - ",VLOOKUP(J11,NP,21,FALSE)))</f>
        <v>2164 pts - AS CORBEIL-ESSONNES TT</v>
      </c>
      <c r="L16" s="67"/>
      <c r="M16" s="68"/>
      <c r="N16" s="67"/>
      <c r="O16" s="67"/>
      <c r="P16" s="68"/>
      <c r="Q16" s="67"/>
      <c r="R16" s="71"/>
      <c r="S16" s="72"/>
      <c r="T16" s="72"/>
      <c r="U16" s="73"/>
      <c r="V16" s="72"/>
      <c r="W16" s="72"/>
      <c r="X16" s="73"/>
      <c r="Y16" s="72"/>
      <c r="Z16" s="66"/>
      <c r="AA16" s="50"/>
      <c r="AB16" s="50"/>
      <c r="AC16" s="50"/>
      <c r="AD16" s="50"/>
      <c r="AE16" s="50"/>
      <c r="AF16" s="50"/>
      <c r="AG16" s="50"/>
      <c r="AH16" s="50"/>
    </row>
    <row r="17" spans="1:34" ht="12" customHeight="1" x14ac:dyDescent="0.2">
      <c r="A17" s="115">
        <v>4</v>
      </c>
      <c r="B17" s="47">
        <f>IF(VLOOKUP(B15,NP,14,FALSE)=0,"",VLOOKUP(B15,NP,14,FALSE))</f>
        <v>48</v>
      </c>
      <c r="C17" s="48" t="str">
        <f>IF(B17="","",CONCATENATE(VLOOKUP(B15,NP,15,FALSE),"  ",VLOOKUP(B15,NP,16,FALSE)))</f>
        <v xml:space="preserve">118-ANUSHAN.A/119-NGUYEN.E  </v>
      </c>
      <c r="D17" s="48"/>
      <c r="E17" s="49"/>
      <c r="F17" s="48"/>
      <c r="G17" s="48"/>
      <c r="H17" s="49"/>
      <c r="I17" s="74"/>
      <c r="J17" s="66"/>
      <c r="K17" s="64" t="str">
        <f>IF(J15="","",CONCATENATE(IF(VLOOKUP(B15,NP,23,FALSE)="","",IF(VLOOKUP(B15,NP,12,FALSE)=1,VLOOKUP(B15,NP,23,FALSE),-VLOOKUP(B15,NP,23,FALSE))),IF(VLOOKUP(B15,NP,24,FALSE)="","",CONCATENATE(" / ",IF(VLOOKUP(B15,NP,12,FALSE)=1,VLOOKUP(B15,NP,24,FALSE),-VLOOKUP(B15,NP,24,FALSE)))),IF(VLOOKUP(B15,NP,25,FALSE)="","",CONCATENATE(" / ",IF(VLOOKUP(B15,NP,12,FALSE)=1,VLOOKUP(B15,NP,25,FALSE),-VLOOKUP(B15,NP,25,FALSE)))),IF(VLOOKUP(B15,NP,26,FALSE)="","",CONCATENATE(" / ",IF(VLOOKUP(B15,NP,12,FALSE)=1,VLOOKUP(B15,NP,26,FALSE),-VLOOKUP(B15,NP,26,FALSE)))),IF(VLOOKUP(B15,NP,27,FALSE)="","",CONCATENATE(" / ",IF(VLOOKUP(B15,NP,12,FALSE)=1,VLOOKUP(B15,NP,27,FALSE),-VLOOKUP(B15,NP,27,FALSE)))),IF(VLOOKUP(B15,NP,28)="","",CONCATENATE(" / ",IF(VLOOKUP(B15,NP,12)=1,VLOOKUP(B15,NP,28),-VLOOKUP(B15,NP,28)))),IF(VLOOKUP(B15,NP,29)="","",CONCATENATE(" / ",IF(VLOOKUP(B15,NP,12)=1,VLOOKUP(B15,NP,29),-VLOOKUP(B15,NP,29))))))</f>
        <v/>
      </c>
      <c r="L17" s="64"/>
      <c r="M17" s="65"/>
      <c r="N17" s="64"/>
      <c r="O17" s="64"/>
      <c r="P17" s="65"/>
      <c r="Q17" s="64"/>
      <c r="R17" s="50"/>
      <c r="S17" s="50"/>
      <c r="T17" s="50"/>
      <c r="U17" s="51"/>
      <c r="V17" s="50"/>
      <c r="W17" s="50"/>
      <c r="X17" s="51"/>
      <c r="Y17" s="50"/>
      <c r="Z17" s="66"/>
      <c r="AA17" s="50"/>
      <c r="AB17" s="50"/>
      <c r="AC17" s="50"/>
      <c r="AD17" s="50"/>
      <c r="AE17" s="50"/>
      <c r="AF17" s="50"/>
      <c r="AG17" s="50"/>
      <c r="AH17" s="50"/>
    </row>
    <row r="18" spans="1:34" ht="12" customHeight="1" x14ac:dyDescent="0.2">
      <c r="A18" s="46"/>
      <c r="B18" s="78" t="str">
        <f>IF(OR(B17="",VLOOKUP(B15,NP,20,FALSE)=0),"",IF(LEN(VLOOKUP(B15,NP,20,FALSE))=7,VLOOKUP(B15,NP,20,FALSE),VLOOKUP(B15,NP,20,FALSE)))</f>
        <v>08910402</v>
      </c>
      <c r="C18" s="64" t="str">
        <f>IF(B17="","",CONCATENATE(VLOOKUP(B15,NP,18,FALSE)," pts - ",VLOOKUP(B15,NP,21,FALSE)))</f>
        <v>2164 pts - AS CORBEIL-ESSONNES TT</v>
      </c>
      <c r="D18" s="64"/>
      <c r="E18" s="65"/>
      <c r="F18" s="64"/>
      <c r="G18" s="64"/>
      <c r="H18" s="65"/>
      <c r="I18" s="64"/>
      <c r="J18" s="50"/>
      <c r="K18" s="50"/>
      <c r="L18" s="50"/>
      <c r="M18" s="51"/>
      <c r="N18" s="50"/>
      <c r="O18" s="50"/>
      <c r="P18" s="51"/>
      <c r="Q18" s="50"/>
      <c r="R18" s="50"/>
      <c r="S18" s="50"/>
      <c r="T18" s="50"/>
      <c r="U18" s="51"/>
      <c r="V18" s="50"/>
      <c r="W18" s="50"/>
      <c r="X18" s="51"/>
      <c r="Y18" s="50"/>
      <c r="Z18" s="66"/>
      <c r="AA18" s="50"/>
      <c r="AB18" s="50"/>
      <c r="AC18" s="50"/>
      <c r="AD18" s="50"/>
      <c r="AE18" s="50"/>
      <c r="AF18" s="50"/>
      <c r="AG18" s="50"/>
      <c r="AH18" s="50"/>
    </row>
    <row r="19" spans="1:34" ht="12" customHeight="1" x14ac:dyDescent="0.2">
      <c r="A19" s="46"/>
      <c r="B19" s="72"/>
      <c r="C19" s="72"/>
      <c r="D19" s="50"/>
      <c r="E19" s="51"/>
      <c r="F19" s="50"/>
      <c r="G19" s="50"/>
      <c r="H19" s="51"/>
      <c r="I19" s="50"/>
      <c r="J19" s="50"/>
      <c r="K19" s="50"/>
      <c r="L19" s="50"/>
      <c r="M19" s="51"/>
      <c r="N19" s="50"/>
      <c r="O19" s="50"/>
      <c r="P19" s="51"/>
      <c r="Q19" s="50"/>
      <c r="R19" s="70">
        <v>7</v>
      </c>
      <c r="S19" s="56" t="s">
        <v>5</v>
      </c>
      <c r="T19" s="56"/>
      <c r="U19" s="57" t="str">
        <f>IF(VLOOKUP(R19,NP,32,FALSE)="","",IF(VLOOKUP(R19,NP,32,FALSE)=0,"",VLOOKUP(R19,NP,32,FALSE)))</f>
        <v/>
      </c>
      <c r="V19" s="58" t="str">
        <f>IF(VLOOKUP(R19,NP,33,FALSE)="","",IF(VLOOKUP(R19,NP,34,FALSE)=2,"",VLOOKUP(R19,NP,34,FALSE)))</f>
        <v/>
      </c>
      <c r="W19" s="58"/>
      <c r="X19" s="59" t="str">
        <f>IF(VLOOKUP(R19,NP,33,FALSE)="","",IF(VLOOKUP(R19,NP,33,FALSE)=0,"",VLOOKUP(R19,NP,33,FALSE)))</f>
        <v/>
      </c>
      <c r="Y19" s="60"/>
      <c r="Z19" s="61">
        <f>IF(VLOOKUP(R19,NP,12,FALSE)=1,VLOOKUP(R19,NP,4,FALSE),IF(VLOOKUP(R19,NP,22,FALSE)=1,VLOOKUP(R19,NP,14,FALSE),""))</f>
        <v>46</v>
      </c>
      <c r="AA19" s="48" t="str">
        <f>IF(Z19="","",IF(VLOOKUP(R19,NP,12,FALSE)=1,CONCATENATE(VLOOKUP(R19,NP,5,FALSE),"  ",VLOOKUP(R19,NP,6,FALSE)),IF(VLOOKUP(R19,NP,22,FALSE)=1,CONCATENATE(VLOOKUP(R19,NP,15,FALSE),"  ",VLOOKUP(R19,NP,16,FALSE)),"")))</f>
        <v xml:space="preserve">114-BARRANCO.S/115-ROCHA.J  </v>
      </c>
      <c r="AB19" s="48"/>
      <c r="AC19" s="48"/>
      <c r="AD19" s="48"/>
      <c r="AE19" s="48"/>
      <c r="AF19" s="48"/>
      <c r="AG19" s="48"/>
      <c r="AH19" s="75" t="s">
        <v>6</v>
      </c>
    </row>
    <row r="20" spans="1:34" ht="12" customHeight="1" x14ac:dyDescent="0.2">
      <c r="A20" s="46"/>
      <c r="B20" s="50"/>
      <c r="C20" s="50"/>
      <c r="D20" s="50"/>
      <c r="E20" s="51"/>
      <c r="F20" s="50"/>
      <c r="G20" s="50"/>
      <c r="H20" s="51"/>
      <c r="I20" s="50"/>
      <c r="J20" s="50"/>
      <c r="K20" s="50"/>
      <c r="L20" s="50"/>
      <c r="M20" s="51"/>
      <c r="N20" s="50"/>
      <c r="O20" s="50"/>
      <c r="P20" s="51"/>
      <c r="Q20" s="50"/>
      <c r="R20" s="50"/>
      <c r="S20" s="50"/>
      <c r="T20" s="50"/>
      <c r="U20" s="51"/>
      <c r="V20" s="50"/>
      <c r="W20" s="50"/>
      <c r="X20" s="51"/>
      <c r="Y20" s="50"/>
      <c r="Z20" s="63"/>
      <c r="AA20" s="64" t="str">
        <f>IF(Z19="","",IF(VLOOKUP(R19,NP,12,FALSE)=1,CONCATENATE(VLOOKUP(R19,NP,8,FALSE)," pts - ",VLOOKUP(R19,NP,11,FALSE)),IF(VLOOKUP(R19,NP,22,FALSE)=1,CONCATENATE(VLOOKUP(R19,NP,18,FALSE)," pts - ",VLOOKUP(R19,NP,21,FALSE)),"")))</f>
        <v>2574 pts - IGNY T.T.</v>
      </c>
      <c r="AB20" s="64"/>
      <c r="AC20" s="64"/>
      <c r="AD20" s="64"/>
      <c r="AE20" s="64"/>
      <c r="AF20" s="64"/>
      <c r="AG20" s="64"/>
      <c r="AH20" s="50"/>
    </row>
    <row r="21" spans="1:34" ht="12" customHeight="1" x14ac:dyDescent="0.2">
      <c r="A21" s="115">
        <v>5</v>
      </c>
      <c r="B21" s="47">
        <f>IF(VLOOKUP(B23,NP,4,FALSE)=0,"",VLOOKUP(B23,NP,4,FALSE))</f>
        <v>50</v>
      </c>
      <c r="C21" s="48" t="str">
        <f>IF(B21="","",CONCATENATE(VLOOKUP(B23,NP,5,FALSE),"  ",VLOOKUP(B23,NP,6,FALSE)))</f>
        <v xml:space="preserve">121-VINCENT.L/93-COULAIS NOZUE.Y  </v>
      </c>
      <c r="D21" s="48"/>
      <c r="E21" s="49"/>
      <c r="F21" s="48"/>
      <c r="G21" s="48"/>
      <c r="H21" s="49"/>
      <c r="I21" s="48"/>
      <c r="J21" s="50"/>
      <c r="K21" s="50"/>
      <c r="L21" s="50"/>
      <c r="M21" s="51"/>
      <c r="N21" s="50"/>
      <c r="O21" s="50"/>
      <c r="P21" s="51"/>
      <c r="Q21" s="50"/>
      <c r="R21" s="50"/>
      <c r="S21" s="50"/>
      <c r="T21" s="50"/>
      <c r="U21" s="51"/>
      <c r="V21" s="50"/>
      <c r="W21" s="50"/>
      <c r="X21" s="51"/>
      <c r="Y21" s="50"/>
      <c r="Z21" s="66"/>
      <c r="AA21" s="64" t="str">
        <f>IF(Z19="","",CONCATENATE(IF(VLOOKUP(R19,NP,23,FALSE)="","",IF(VLOOKUP(R19,NP,12,FALSE)=1,VLOOKUP(R19,NP,23,FALSE),-VLOOKUP(R19,NP,23,FALSE))),IF(VLOOKUP(R19,NP,24,FALSE)="","",CONCATENATE(" / ",IF(VLOOKUP(R19,NP,12,FALSE)=1,VLOOKUP(R19,NP,24,FALSE),-VLOOKUP(R19,NP,24,FALSE)))),IF(VLOOKUP(R19,NP,25,FALSE)="","",CONCATENATE(" / ",IF(VLOOKUP(R19,NP,12,FALSE)=1,VLOOKUP(R19,NP,25,FALSE),-VLOOKUP(R19,NP,25,FALSE)))),IF(VLOOKUP(R19,NP,26,FALSE)="","",CONCATENATE(" / ",IF(VLOOKUP(R19,NP,12,FALSE)=1,VLOOKUP(R19,NP,26,FALSE),-VLOOKUP(R19,NP,26,FALSE)))),IF(VLOOKUP(R19,NP,27,FALSE)="","",CONCATENATE(" / ",IF(VLOOKUP(R19,NP,12,FALSE)=1,VLOOKUP(R19,NP,27,FALSE),-VLOOKUP(R19,NP,27,FALSE)))),IF(VLOOKUP(R19,NP,28)="","",CONCATENATE(" / ",IF(VLOOKUP(R19,NP,12)=1,VLOOKUP(R19,NP,28),-VLOOKUP(R19,NP,28)))),IF(VLOOKUP(R19,NP,29)="","",CONCATENATE(" / ",IF(VLOOKUP(R19,NP,12)=1,VLOOKUP(R19,NP,29),-VLOOKUP(R19,NP,29))))))</f>
        <v/>
      </c>
      <c r="AB21" s="64"/>
      <c r="AC21" s="64"/>
      <c r="AD21" s="64"/>
      <c r="AE21" s="64"/>
      <c r="AF21" s="64"/>
      <c r="AG21" s="64"/>
      <c r="AH21" s="50"/>
    </row>
    <row r="22" spans="1:34" ht="12" customHeight="1" x14ac:dyDescent="0.2">
      <c r="A22" s="46"/>
      <c r="B22" s="78" t="str">
        <f>IF(OR(B21="",VLOOKUP(B23,NP,10,FALSE)=0),"",IF(LEN(VLOOKUP(B23,NP,10,FALSE))=7,VLOOKUP(B23,NP,10,FALSE),VLOOKUP(B23,NP,10,FALSE)))</f>
        <v>08910042</v>
      </c>
      <c r="C22" s="64" t="str">
        <f>IF(B21="","",CONCATENATE(VLOOKUP(B23,NP,8,FALSE)," pts - ",VLOOKUP(B23,NP,11,FALSE)))</f>
        <v>1871 pts - PALAISEAU US</v>
      </c>
      <c r="D22" s="64"/>
      <c r="E22" s="65"/>
      <c r="F22" s="64"/>
      <c r="G22" s="64"/>
      <c r="H22" s="65"/>
      <c r="I22" s="64"/>
      <c r="J22" s="54">
        <v>5</v>
      </c>
      <c r="K22" s="50"/>
      <c r="L22" s="50"/>
      <c r="M22" s="51"/>
      <c r="N22" s="50"/>
      <c r="O22" s="50"/>
      <c r="P22" s="51"/>
      <c r="Q22" s="50"/>
      <c r="R22" s="50"/>
      <c r="S22" s="50"/>
      <c r="T22" s="50"/>
      <c r="U22" s="51"/>
      <c r="V22" s="50"/>
      <c r="W22" s="50"/>
      <c r="X22" s="51"/>
      <c r="Y22" s="50"/>
      <c r="Z22" s="66"/>
      <c r="AA22" s="50"/>
      <c r="AB22" s="50"/>
      <c r="AC22" s="50"/>
      <c r="AD22" s="50"/>
      <c r="AE22" s="50"/>
      <c r="AF22" s="50"/>
      <c r="AG22" s="50"/>
      <c r="AH22" s="50"/>
    </row>
    <row r="23" spans="1:34" ht="12" customHeight="1" x14ac:dyDescent="0.2">
      <c r="A23" s="46"/>
      <c r="B23" s="55">
        <v>3</v>
      </c>
      <c r="C23" s="56" t="s">
        <v>5</v>
      </c>
      <c r="D23" s="56"/>
      <c r="E23" s="57" t="str">
        <f>IF(VLOOKUP(B23,NP,32,FALSE)="","",IF(VLOOKUP(B23,NP,32,FALSE)=0,"",VLOOKUP(B23,NP,32,FALSE)))</f>
        <v/>
      </c>
      <c r="F23" s="58" t="str">
        <f>IF(VLOOKUP(B23,NP,33,FALSE)="","",IF(VLOOKUP(B23,NP,34,FALSE)=2,"",VLOOKUP(B23,NP,34,FALSE)))</f>
        <v/>
      </c>
      <c r="G23" s="58"/>
      <c r="H23" s="59" t="str">
        <f>IF(VLOOKUP(B23,NP,33,FALSE)="","",IF(VLOOKUP(B23,NP,33,FALSE)=0,"",VLOOKUP(B23,NP,33,FALSE)))</f>
        <v/>
      </c>
      <c r="I23" s="60"/>
      <c r="J23" s="61">
        <f>IF(VLOOKUP(J27,NP,4,FALSE)=0,"",VLOOKUP(J27,NP,4,FALSE))</f>
        <v>50</v>
      </c>
      <c r="K23" s="48" t="str">
        <f>IF(J23="","",CONCATENATE(VLOOKUP(J27,NP,5,FALSE),"  ",VLOOKUP(J27,NP,6,FALSE)))</f>
        <v xml:space="preserve">121-VINCENT.L/93-COULAIS NOZUE.Y  </v>
      </c>
      <c r="L23" s="48"/>
      <c r="M23" s="49"/>
      <c r="N23" s="48"/>
      <c r="O23" s="48"/>
      <c r="P23" s="49"/>
      <c r="Q23" s="48"/>
      <c r="R23" s="50"/>
      <c r="S23" s="50"/>
      <c r="T23" s="50"/>
      <c r="U23" s="51"/>
      <c r="V23" s="50"/>
      <c r="W23" s="50"/>
      <c r="X23" s="51"/>
      <c r="Y23" s="50"/>
      <c r="Z23" s="66"/>
      <c r="AA23" s="50"/>
      <c r="AB23" s="50"/>
      <c r="AC23" s="50"/>
      <c r="AD23" s="50"/>
      <c r="AE23" s="50"/>
      <c r="AF23" s="50"/>
      <c r="AG23" s="50"/>
      <c r="AH23" s="50"/>
    </row>
    <row r="24" spans="1:34" ht="12" customHeight="1" x14ac:dyDescent="0.2">
      <c r="A24" s="46"/>
      <c r="B24" s="1"/>
      <c r="C24" s="2"/>
      <c r="D24" s="2"/>
      <c r="E24" s="39"/>
      <c r="F24" s="2"/>
      <c r="G24" s="2"/>
      <c r="H24" s="39"/>
      <c r="I24" s="62"/>
      <c r="J24" s="63"/>
      <c r="K24" s="64" t="str">
        <f>IF(J23="","",CONCATENATE(VLOOKUP(J27,NP,8,FALSE)," pts - ",VLOOKUP(J27,NP,11,FALSE)))</f>
        <v>1871 pts - PALAISEAU US</v>
      </c>
      <c r="L24" s="64"/>
      <c r="M24" s="65"/>
      <c r="N24" s="64"/>
      <c r="O24" s="64"/>
      <c r="P24" s="65"/>
      <c r="Q24" s="64"/>
      <c r="R24" s="66"/>
      <c r="S24" s="50"/>
      <c r="T24" s="50"/>
      <c r="U24" s="51"/>
      <c r="V24" s="50"/>
      <c r="W24" s="50"/>
      <c r="X24" s="51"/>
      <c r="Y24" s="50"/>
      <c r="Z24" s="66"/>
      <c r="AA24" s="50"/>
      <c r="AB24" s="50"/>
      <c r="AC24" s="50"/>
      <c r="AD24" s="50"/>
      <c r="AE24" s="50"/>
      <c r="AF24" s="50"/>
      <c r="AG24" s="50"/>
      <c r="AH24" s="50"/>
    </row>
    <row r="25" spans="1:34" ht="12" customHeight="1" x14ac:dyDescent="0.2">
      <c r="A25" s="116">
        <v>6</v>
      </c>
      <c r="B25" s="47">
        <f>IF(VLOOKUP(B23,NP,14,FALSE)=0,"",VLOOKUP(B23,NP,14,FALSE))</f>
        <v>51</v>
      </c>
      <c r="C25" s="48" t="str">
        <f>IF(B25="","",CONCATENATE(VLOOKUP(B23,NP,15,FALSE),"  ",VLOOKUP(B23,NP,16,FALSE)))</f>
        <v xml:space="preserve">122-CATHERIN.A/123-CATHERIN.J  </v>
      </c>
      <c r="D25" s="48"/>
      <c r="E25" s="49"/>
      <c r="F25" s="48"/>
      <c r="G25" s="48"/>
      <c r="H25" s="49"/>
      <c r="I25" s="48"/>
      <c r="J25" s="66"/>
      <c r="K25" s="64" t="str">
        <f>IF(J23="","",CONCATENATE(IF(VLOOKUP(B23,NP,23,FALSE)="","",IF(VLOOKUP(B23,NP,12,FALSE)=1,VLOOKUP(B23,NP,23,FALSE),-VLOOKUP(B23,NP,23,FALSE))),IF(VLOOKUP(B23,NP,24,FALSE)="","",CONCATENATE(" / ",IF(VLOOKUP(B23,NP,12,FALSE)=1,VLOOKUP(B23,NP,24,FALSE),-VLOOKUP(B23,NP,24,FALSE)))),IF(VLOOKUP(B23,NP,25,FALSE)="","",CONCATENATE(" / ",IF(VLOOKUP(B23,NP,12,FALSE)=1,VLOOKUP(B23,NP,25,FALSE),-VLOOKUP(B23,NP,25,FALSE)))),IF(VLOOKUP(B23,NP,26,FALSE)="","",CONCATENATE(" / ",IF(VLOOKUP(B23,NP,12,FALSE)=1,VLOOKUP(B23,NP,26,FALSE),-VLOOKUP(B23,NP,26,FALSE)))),IF(VLOOKUP(B23,NP,27,FALSE)="","",CONCATENATE(" / ",IF(VLOOKUP(B23,NP,12,FALSE)=1,VLOOKUP(B23,NP,27,FALSE),-VLOOKUP(B23,NP,27,FALSE)))),IF(VLOOKUP(B23,NP,28)="","",CONCATENATE(" / ",IF(VLOOKUP(B23,NP,12)=1,VLOOKUP(B23,NP,28),-VLOOKUP(B23,NP,28)))),IF(VLOOKUP(B23,NP,29)="","",CONCATENATE(" / ",IF(VLOOKUP(B23,NP,12)=1,VLOOKUP(B23,NP,29),-VLOOKUP(B23,NP,29))))))</f>
        <v/>
      </c>
      <c r="L25" s="64"/>
      <c r="M25" s="65"/>
      <c r="N25" s="64"/>
      <c r="O25" s="64"/>
      <c r="P25" s="65"/>
      <c r="Q25" s="64"/>
      <c r="R25" s="66"/>
      <c r="S25" s="50"/>
      <c r="T25" s="50"/>
      <c r="U25" s="51"/>
      <c r="V25" s="50"/>
      <c r="W25" s="50"/>
      <c r="X25" s="51"/>
      <c r="Y25" s="50"/>
      <c r="Z25" s="66"/>
      <c r="AA25" s="50"/>
      <c r="AB25" s="50"/>
      <c r="AC25" s="50"/>
      <c r="AD25" s="50"/>
      <c r="AE25" s="50"/>
      <c r="AF25" s="50"/>
      <c r="AG25" s="50"/>
      <c r="AH25" s="50"/>
    </row>
    <row r="26" spans="1:34" ht="12" customHeight="1" x14ac:dyDescent="0.2">
      <c r="A26" s="46"/>
      <c r="B26" s="78" t="str">
        <f>IF(OR(B25="",VLOOKUP(B23,NP,20,FALSE)=0),"",IF(LEN(VLOOKUP(B23,NP,20,FALSE))=7,VLOOKUP(B23,NP,20,FALSE),VLOOKUP(B23,NP,20,FALSE)))</f>
        <v>08910861</v>
      </c>
      <c r="C26" s="67" t="str">
        <f>IF(B25="","",CONCATENATE(VLOOKUP(B23,NP,18,FALSE)," pts - ",VLOOKUP(B23,NP,21,FALSE)))</f>
        <v>1480 pts - IGNY T.T.</v>
      </c>
      <c r="D26" s="67"/>
      <c r="E26" s="68"/>
      <c r="F26" s="67"/>
      <c r="G26" s="67"/>
      <c r="H26" s="68"/>
      <c r="I26" s="67"/>
      <c r="J26" s="50"/>
      <c r="K26" s="50"/>
      <c r="L26" s="50"/>
      <c r="M26" s="51"/>
      <c r="N26" s="50"/>
      <c r="O26" s="50"/>
      <c r="P26" s="51"/>
      <c r="Q26" s="50"/>
      <c r="R26" s="66"/>
      <c r="S26" s="50"/>
      <c r="T26" s="50"/>
      <c r="U26" s="51"/>
      <c r="V26" s="50"/>
      <c r="W26" s="50"/>
      <c r="X26" s="51"/>
      <c r="Y26" s="50"/>
      <c r="Z26" s="66"/>
      <c r="AA26" s="50"/>
      <c r="AB26" s="50"/>
      <c r="AC26" s="50"/>
      <c r="AD26" s="50"/>
      <c r="AE26" s="50"/>
      <c r="AF26" s="50"/>
      <c r="AG26" s="50"/>
      <c r="AH26" s="50"/>
    </row>
    <row r="27" spans="1:34" ht="12" customHeight="1" x14ac:dyDescent="0.2">
      <c r="A27" s="46"/>
      <c r="B27" s="3"/>
      <c r="C27" s="69"/>
      <c r="D27" s="69"/>
      <c r="E27" s="36"/>
      <c r="F27" s="4"/>
      <c r="G27" s="4"/>
      <c r="H27" s="36"/>
      <c r="I27" s="69"/>
      <c r="J27" s="70">
        <v>6</v>
      </c>
      <c r="K27" s="56" t="s">
        <v>5</v>
      </c>
      <c r="L27" s="56"/>
      <c r="M27" s="57" t="str">
        <f>IF(VLOOKUP(J27,NP,32,FALSE)="","",IF(VLOOKUP(J27,NP,32,FALSE)=0,"",VLOOKUP(J27,NP,32,FALSE)))</f>
        <v/>
      </c>
      <c r="N27" s="58" t="str">
        <f>IF(VLOOKUP(J27,NP,33,FALSE)="","",IF(VLOOKUP(J27,NP,34,FALSE)=2,"",VLOOKUP(J27,NP,34,FALSE)))</f>
        <v/>
      </c>
      <c r="O27" s="58"/>
      <c r="P27" s="59" t="str">
        <f>IF(VLOOKUP(J27,NP,33,FALSE)="","",IF(VLOOKUP(J27,NP,33,FALSE)=0,"",VLOOKUP(J27,NP,33,FALSE)))</f>
        <v/>
      </c>
      <c r="Q27" s="60"/>
      <c r="R27" s="61">
        <f>IF(VLOOKUP(R19,NP,14,FALSE)=0,"",VLOOKUP(R19,NP,14,FALSE))</f>
        <v>47</v>
      </c>
      <c r="S27" s="48" t="str">
        <f>IF(R27="","",CONCATENATE(VLOOKUP(R19,NP,15,FALSE),"  ",VLOOKUP(R19,NP,16,FALSE)))</f>
        <v xml:space="preserve">116-GOUT.E/117-KRIEF.A  </v>
      </c>
      <c r="T27" s="48"/>
      <c r="U27" s="49"/>
      <c r="V27" s="48"/>
      <c r="W27" s="48"/>
      <c r="X27" s="49"/>
      <c r="Y27" s="48"/>
      <c r="Z27" s="66"/>
      <c r="AA27" s="50"/>
      <c r="AB27" s="50"/>
      <c r="AC27" s="50"/>
      <c r="AD27" s="50"/>
      <c r="AE27" s="50"/>
      <c r="AF27" s="50"/>
      <c r="AG27" s="50"/>
      <c r="AH27" s="50"/>
    </row>
    <row r="28" spans="1:34" ht="12" customHeight="1" x14ac:dyDescent="0.2">
      <c r="A28" s="46"/>
      <c r="B28" s="1"/>
      <c r="C28" s="2"/>
      <c r="D28" s="2"/>
      <c r="E28" s="39"/>
      <c r="F28" s="2"/>
      <c r="G28" s="2"/>
      <c r="H28" s="39"/>
      <c r="I28" s="62"/>
      <c r="J28" s="50"/>
      <c r="K28" s="50"/>
      <c r="L28" s="50"/>
      <c r="M28" s="51"/>
      <c r="N28" s="50"/>
      <c r="O28" s="50"/>
      <c r="P28" s="51"/>
      <c r="Q28" s="50"/>
      <c r="R28" s="54">
        <v>8</v>
      </c>
      <c r="S28" s="22" t="str">
        <f>IF(R27="","",CONCATENATE(VLOOKUP(R19,NP,18,FALSE)," pts - ",VLOOKUP(R19,NP,21,FALSE)))</f>
        <v>2406 pts - IGNY T.T.</v>
      </c>
      <c r="T28" s="22"/>
      <c r="U28" s="40"/>
      <c r="V28" s="22"/>
      <c r="W28" s="22"/>
      <c r="X28" s="40"/>
      <c r="Y28" s="22"/>
    </row>
    <row r="29" spans="1:34" ht="12" customHeight="1" x14ac:dyDescent="0.2">
      <c r="A29" s="116">
        <v>7</v>
      </c>
      <c r="B29" s="47">
        <f>IF(VLOOKUP(B31,NP,4,FALSE)=0,"",VLOOKUP(B31,NP,4,FALSE))</f>
        <v>52</v>
      </c>
      <c r="C29" s="48" t="str">
        <f>IF(B29="","",CONCATENATE(VLOOKUP(B31,NP,5,FALSE),"  ",VLOOKUP(B31,NP,6,FALSE)))</f>
        <v xml:space="preserve">124-ARNEFAUD.C/125-NEIMON.C  </v>
      </c>
      <c r="D29" s="48"/>
      <c r="E29" s="49"/>
      <c r="F29" s="48"/>
      <c r="G29" s="48"/>
      <c r="H29" s="49"/>
      <c r="I29" s="48"/>
      <c r="J29" s="50"/>
      <c r="K29" s="50"/>
      <c r="L29" s="50"/>
      <c r="M29" s="51"/>
      <c r="N29" s="50"/>
      <c r="O29" s="50"/>
      <c r="P29" s="51"/>
      <c r="Q29" s="50"/>
      <c r="R29" s="76"/>
      <c r="S29" s="21" t="str">
        <f>IF(R27="","",CONCATENATE(IF(VLOOKUP(J27,NP,23,FALSE)="","",IF(VLOOKUP(J27,NP,12,FALSE)=1,VLOOKUP(J27,NP,23,FALSE),-VLOOKUP(J27,NP,23,FALSE))),IF(VLOOKUP(J27,NP,24,FALSE)="","",CONCATENATE(" / ",IF(VLOOKUP(J27,NP,12,FALSE)=1,VLOOKUP(J27,NP,24,FALSE),-VLOOKUP(J27,NP,24,FALSE)))),IF(VLOOKUP(J27,NP,25,FALSE)="","",CONCATENATE(" / ",IF(VLOOKUP(J27,NP,12,FALSE)=1,VLOOKUP(J27,NP,25,FALSE),-VLOOKUP(J27,NP,25,FALSE)))),IF(VLOOKUP(J27,NP,26,FALSE)="","",CONCATENATE(" / ",IF(VLOOKUP(J27,NP,12,FALSE)=1,VLOOKUP(J27,NP,26,FALSE),-VLOOKUP(J27,NP,26,FALSE)))),IF(VLOOKUP(J27,NP,27,FALSE)="","",CONCATENATE(" / ",IF(VLOOKUP(J27,NP,12,FALSE)=1,VLOOKUP(J27,NP,27,FALSE),-VLOOKUP(J27,NP,27,FALSE)))),IF(VLOOKUP(J27,NP,28)="","",CONCATENATE(" / ",IF(VLOOKUP(J27,NP,12)=1,VLOOKUP(J27,NP,28),-VLOOKUP(J27,NP,28)))),IF(VLOOKUP(J27,NP,29)="","",CONCATENATE(" / ",IF(VLOOKUP(J27,NP,12)=1,VLOOKUP(J27,NP,29),-VLOOKUP(J27,NP,29))))))</f>
        <v/>
      </c>
      <c r="T29" s="21"/>
      <c r="U29" s="41"/>
      <c r="V29" s="21"/>
      <c r="W29" s="21"/>
      <c r="X29" s="41"/>
      <c r="Y29" s="21"/>
    </row>
    <row r="30" spans="1:34" ht="12" customHeight="1" x14ac:dyDescent="0.2">
      <c r="A30" s="46"/>
      <c r="B30" s="78" t="str">
        <f>IF(OR(B29="",VLOOKUP(B31,NP,10,FALSE)=0),"",IF(LEN(VLOOKUP(B31,NP,10,FALSE))=7,VLOOKUP(B31,NP,10,FALSE),VLOOKUP(B31,NP,10,FALSE)))</f>
        <v>08910402</v>
      </c>
      <c r="C30" s="64" t="str">
        <f>IF(B29="","",CONCATENATE(VLOOKUP(B31,NP,8,FALSE)," pts - ",VLOOKUP(B31,NP,11,FALSE)))</f>
        <v>1203 pts - AS CORBEIL-ESSONNES TT</v>
      </c>
      <c r="D30" s="64"/>
      <c r="E30" s="65"/>
      <c r="F30" s="64"/>
      <c r="G30" s="64"/>
      <c r="H30" s="65"/>
      <c r="I30" s="64"/>
      <c r="J30" s="66"/>
      <c r="K30" s="50"/>
      <c r="L30" s="50"/>
      <c r="M30" s="51"/>
      <c r="N30" s="50"/>
      <c r="O30" s="50"/>
      <c r="P30" s="51"/>
      <c r="Q30" s="50"/>
      <c r="R30" s="66"/>
      <c r="S30" s="85"/>
      <c r="T30" s="86"/>
      <c r="U30" s="88"/>
      <c r="V30" s="86"/>
      <c r="W30" s="86"/>
      <c r="X30" s="88"/>
      <c r="Y30" s="87"/>
      <c r="Z30" s="81">
        <f>IF(AND(VLOOKUP(R19,NP,12,FALSE)=0,VLOOKUP(R19,NP,22,FALSE)=0),"",IF(VLOOKUP(R19,NP,12,FALSE)=0,VLOOKUP(R19,NP,4,FALSE),IF(VLOOKUP(R19,NP,22,FALSE)=0,VLOOKUP(R19,NP,14,FALSE),"")))</f>
        <v>47</v>
      </c>
      <c r="AA30" s="82" t="str">
        <f>IF(Z30="","",IF(VLOOKUP(R19,NP,12,FALSE)=0,CONCATENATE(VLOOKUP(R19,NP,5,FALSE),"  ",VLOOKUP(R19,NP,6,FALSE)),IF(VLOOKUP(R19,NP,22,FALSE)=0,CONCATENATE(VLOOKUP(R19,NP,15,FALSE),"  ",VLOOKUP(R19,NP,16,FALSE)),"")))</f>
        <v xml:space="preserve">116-GOUT.E/117-KRIEF.A  </v>
      </c>
      <c r="AB30" s="82"/>
      <c r="AC30" s="82"/>
      <c r="AD30" s="82"/>
      <c r="AE30" s="82"/>
      <c r="AF30" s="82"/>
      <c r="AG30" s="82"/>
      <c r="AH30" s="113" t="s">
        <v>7</v>
      </c>
    </row>
    <row r="31" spans="1:34" ht="12" customHeight="1" x14ac:dyDescent="0.2">
      <c r="A31" s="46"/>
      <c r="B31" s="55">
        <v>4</v>
      </c>
      <c r="C31" s="56" t="s">
        <v>5</v>
      </c>
      <c r="D31" s="56"/>
      <c r="E31" s="57" t="str">
        <f>IF(VLOOKUP(B31,NP,32,FALSE)="","",IF(VLOOKUP(B31,NP,32,FALSE)=0,"",VLOOKUP(B31,NP,32,FALSE)))</f>
        <v/>
      </c>
      <c r="F31" s="58" t="str">
        <f>IF(VLOOKUP(B31,NP,33,FALSE)="","",IF(VLOOKUP(B31,NP,34,FALSE)=2,"",VLOOKUP(B31,NP,34,FALSE)))</f>
        <v/>
      </c>
      <c r="G31" s="58"/>
      <c r="H31" s="59" t="str">
        <f>IF(VLOOKUP(B31,NP,33,FALSE)="","",IF(VLOOKUP(B31,NP,33,FALSE)=0,"",VLOOKUP(B31,NP,33,FALSE)))</f>
        <v/>
      </c>
      <c r="I31" s="60"/>
      <c r="J31" s="61">
        <f>IF(VLOOKUP(J27,NP,14,FALSE)=0,"",VLOOKUP(J27,NP,14,FALSE))</f>
        <v>47</v>
      </c>
      <c r="K31" s="48" t="str">
        <f>IF(J31="","",CONCATENATE(VLOOKUP(J27,NP,15,FALSE),"  ",VLOOKUP(J27,NP,16,FALSE)))</f>
        <v xml:space="preserve">116-GOUT.E/117-KRIEF.A  </v>
      </c>
      <c r="L31" s="48"/>
      <c r="M31" s="49"/>
      <c r="N31" s="48"/>
      <c r="O31" s="48"/>
      <c r="P31" s="49"/>
      <c r="Q31" s="48"/>
      <c r="R31" s="66"/>
      <c r="S31" s="80"/>
      <c r="T31" s="80"/>
      <c r="U31" s="89"/>
      <c r="V31" s="80"/>
      <c r="W31" s="80"/>
      <c r="X31" s="89"/>
      <c r="Y31" s="80"/>
      <c r="Z31" s="84"/>
      <c r="AA31" s="83" t="str">
        <f>IF(Z30="","",IF(VLOOKUP(R19,NP,12,FALSE)=0,CONCATENATE(VLOOKUP(R19,NP,8,FALSE)," pts - ",VLOOKUP(R19,NP,11,FALSE)),IF(VLOOKUP(R19,NP,22,FALSE)=0,CONCATENATE(VLOOKUP(R19,NP,18,FALSE)," pts - ",VLOOKUP(R19,NP,21,FALSE)),"")))</f>
        <v>2406 pts - IGNY T.T.</v>
      </c>
      <c r="AB31" s="83"/>
      <c r="AC31" s="83"/>
      <c r="AD31" s="83"/>
      <c r="AE31" s="83"/>
      <c r="AF31" s="83"/>
      <c r="AG31" s="83"/>
      <c r="AH31" s="80"/>
    </row>
    <row r="32" spans="1:34" ht="12" customHeight="1" x14ac:dyDescent="0.2">
      <c r="A32" s="46"/>
      <c r="B32" s="71"/>
      <c r="C32" s="72"/>
      <c r="D32" s="72"/>
      <c r="E32" s="73"/>
      <c r="F32" s="72"/>
      <c r="G32" s="72"/>
      <c r="H32" s="73"/>
      <c r="I32" s="50"/>
      <c r="J32" s="54">
        <v>8</v>
      </c>
      <c r="K32" s="67" t="str">
        <f>IF(J31="","",CONCATENATE(VLOOKUP(J27,NP,18,FALSE)," pts - ",VLOOKUP(J27,NP,21,FALSE)))</f>
        <v>2406 pts - IGNY T.T.</v>
      </c>
      <c r="L32" s="67"/>
      <c r="M32" s="68"/>
      <c r="N32" s="67"/>
      <c r="O32" s="67"/>
      <c r="P32" s="68"/>
      <c r="Q32" s="67"/>
      <c r="R32" s="71"/>
      <c r="S32" s="20"/>
      <c r="T32" s="20"/>
      <c r="U32" s="42"/>
      <c r="V32" s="20"/>
      <c r="W32" s="20"/>
      <c r="X32" s="42"/>
      <c r="Y32" s="20"/>
    </row>
    <row r="33" spans="1:39" ht="12" customHeight="1" x14ac:dyDescent="0.2">
      <c r="A33" s="114">
        <v>8</v>
      </c>
      <c r="B33" s="47">
        <f>IF(VLOOKUP(B31,NP,14,FALSE)=0,"",VLOOKUP(B31,NP,14,FALSE))</f>
        <v>47</v>
      </c>
      <c r="C33" s="48" t="str">
        <f>IF(B33="","",CONCATENATE(VLOOKUP(B31,NP,15,FALSE),"  ",VLOOKUP(B31,NP,16,FALSE)))</f>
        <v xml:space="preserve">116-GOUT.E/117-KRIEF.A  </v>
      </c>
      <c r="D33" s="48"/>
      <c r="E33" s="49"/>
      <c r="F33" s="48"/>
      <c r="G33" s="48"/>
      <c r="H33" s="49"/>
      <c r="I33" s="74"/>
      <c r="J33" s="108"/>
      <c r="K33" s="109"/>
      <c r="L33" s="109"/>
      <c r="M33" s="111"/>
      <c r="N33" s="109"/>
      <c r="O33" s="109"/>
      <c r="P33" s="111"/>
      <c r="Q33" s="64"/>
      <c r="R33" s="50"/>
      <c r="AA33" s="24"/>
      <c r="AB33" s="24"/>
      <c r="AC33" s="24"/>
      <c r="AD33" s="24"/>
      <c r="AE33" s="24"/>
      <c r="AF33" s="24"/>
      <c r="AH33" s="18"/>
    </row>
    <row r="34" spans="1:39" ht="12" customHeight="1" x14ac:dyDescent="0.25">
      <c r="A34" s="46"/>
      <c r="B34" s="78" t="str">
        <f>IF(OR(B33="",VLOOKUP(B31,NP,20,FALSE)=0),"",IF(LEN(VLOOKUP(B31,NP,20,FALSE))=7,VLOOKUP(B31,NP,20,FALSE),VLOOKUP(B31,NP,20,FALSE)))</f>
        <v>08910861</v>
      </c>
      <c r="C34" s="64" t="str">
        <f>IF(B33="","",CONCATENATE(VLOOKUP(B31,NP,18,FALSE)," pts - ",VLOOKUP(B31,NP,21,FALSE)))</f>
        <v>2406 pts - IGNY T.T.</v>
      </c>
      <c r="D34" s="64"/>
      <c r="E34" s="65"/>
      <c r="F34" s="64"/>
      <c r="G34" s="64"/>
      <c r="H34" s="65"/>
      <c r="I34" s="64"/>
      <c r="J34" s="106"/>
      <c r="K34" s="107"/>
      <c r="L34" s="107"/>
      <c r="M34" s="112"/>
      <c r="N34" s="107"/>
      <c r="O34" s="107"/>
      <c r="P34" s="112"/>
      <c r="Q34" s="50"/>
      <c r="R34" s="77"/>
      <c r="AA34" s="24"/>
      <c r="AB34" s="24"/>
      <c r="AC34" s="24"/>
      <c r="AD34" s="24"/>
      <c r="AE34" s="24"/>
      <c r="AF34" s="24"/>
      <c r="AH34" s="18"/>
    </row>
    <row r="35" spans="1:39" ht="12" customHeight="1" x14ac:dyDescent="0.2">
      <c r="J35" s="110"/>
      <c r="K35" s="107"/>
      <c r="L35" s="107"/>
      <c r="M35" s="112"/>
      <c r="N35" s="107"/>
      <c r="O35" s="107"/>
      <c r="P35" s="112"/>
      <c r="Q35" s="46"/>
      <c r="R35" s="78"/>
      <c r="AA35" s="24"/>
      <c r="AB35" s="24"/>
      <c r="AC35" s="24"/>
      <c r="AD35" s="24"/>
      <c r="AE35" s="24"/>
      <c r="AF35" s="24"/>
      <c r="AH35" s="18"/>
      <c r="AJ35" s="20"/>
      <c r="AK35" s="20"/>
      <c r="AL35" s="20"/>
      <c r="AM35" s="25"/>
    </row>
    <row r="36" spans="1:39" ht="12" customHeight="1" x14ac:dyDescent="0.2">
      <c r="B36" s="27"/>
      <c r="C36" s="91"/>
      <c r="D36" s="5"/>
      <c r="E36" s="43"/>
      <c r="F36" s="5"/>
      <c r="G36" s="5"/>
      <c r="H36" s="43"/>
      <c r="I36" s="91"/>
      <c r="J36" s="5"/>
      <c r="K36" s="5"/>
      <c r="L36" s="5"/>
      <c r="M36" s="92"/>
      <c r="N36" s="93"/>
      <c r="O36" s="93"/>
      <c r="P36" s="92"/>
      <c r="Q36" s="94"/>
      <c r="R36" s="23"/>
      <c r="AA36" s="24"/>
      <c r="AB36" s="24"/>
      <c r="AC36" s="24"/>
      <c r="AD36" s="24"/>
      <c r="AE36" s="24"/>
      <c r="AF36" s="24"/>
      <c r="AH36" s="18"/>
      <c r="AJ36" s="20"/>
      <c r="AK36" s="20"/>
      <c r="AL36" s="20"/>
      <c r="AM36" s="25"/>
    </row>
    <row r="37" spans="1:39" ht="12" customHeight="1" x14ac:dyDescent="0.2">
      <c r="B37" s="28" t="s">
        <v>1</v>
      </c>
      <c r="C37" s="90"/>
      <c r="D37" s="6"/>
      <c r="F37" s="122">
        <f>IF('Liste des parties'!$AH$3&lt;10000,Date,'Liste des parties'!$AH$3)</f>
        <v>46179</v>
      </c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  <c r="R37" s="23"/>
      <c r="AA37" s="24"/>
      <c r="AB37" s="24"/>
      <c r="AC37" s="24"/>
      <c r="AD37" s="24"/>
      <c r="AE37" s="24"/>
      <c r="AF37" s="24"/>
      <c r="AH37" s="18"/>
      <c r="AJ37" s="20"/>
      <c r="AK37" s="20"/>
      <c r="AL37" s="20"/>
      <c r="AM37" s="25"/>
    </row>
    <row r="38" spans="1:39" ht="12" customHeight="1" x14ac:dyDescent="0.2">
      <c r="B38" s="29"/>
      <c r="C38" s="90"/>
      <c r="D38" s="6"/>
      <c r="E38" s="95"/>
      <c r="F38" s="96"/>
      <c r="G38" s="96"/>
      <c r="H38" s="95"/>
      <c r="I38" s="97"/>
      <c r="J38" s="98"/>
      <c r="K38" s="98"/>
      <c r="L38" s="98"/>
      <c r="M38" s="99"/>
      <c r="N38" s="100"/>
      <c r="O38" s="100"/>
      <c r="P38" s="99"/>
      <c r="Q38" s="101"/>
      <c r="R38" s="23"/>
      <c r="AA38" s="24"/>
      <c r="AB38" s="24"/>
      <c r="AC38" s="24"/>
      <c r="AD38" s="24"/>
      <c r="AE38" s="24"/>
      <c r="AF38" s="24"/>
      <c r="AH38" s="18"/>
      <c r="AJ38" s="20"/>
      <c r="AK38" s="20"/>
      <c r="AL38" s="20"/>
      <c r="AM38" s="25"/>
    </row>
    <row r="39" spans="1:39" ht="12" customHeight="1" x14ac:dyDescent="0.2">
      <c r="B39" s="31" t="s">
        <v>8</v>
      </c>
      <c r="C39" s="90"/>
      <c r="D39" s="6"/>
      <c r="E39" s="95"/>
      <c r="F39" s="124" t="str">
        <f>'Liste des parties'!AD2</f>
        <v>Doubles91-26</v>
      </c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5"/>
      <c r="AA39" s="24"/>
      <c r="AB39" s="24"/>
      <c r="AC39" s="24"/>
      <c r="AD39" s="24"/>
      <c r="AE39" s="24"/>
      <c r="AF39" s="24"/>
      <c r="AH39" s="18"/>
      <c r="AJ39" s="32"/>
      <c r="AK39" s="32"/>
      <c r="AL39" s="32"/>
      <c r="AM39" s="33"/>
    </row>
    <row r="40" spans="1:39" ht="12" customHeight="1" x14ac:dyDescent="0.2">
      <c r="B40" s="28"/>
      <c r="C40" s="90"/>
      <c r="D40" s="6"/>
      <c r="E40" s="44"/>
      <c r="F40" s="6"/>
      <c r="G40" s="6"/>
      <c r="H40" s="44"/>
      <c r="I40" s="97"/>
      <c r="J40" s="6"/>
      <c r="K40" s="6"/>
      <c r="L40" s="6"/>
      <c r="M40" s="95"/>
      <c r="N40" s="96"/>
      <c r="O40" s="96"/>
      <c r="P40" s="95"/>
      <c r="Q40" s="101"/>
      <c r="Z40" s="20"/>
      <c r="AA40" s="30"/>
      <c r="AB40" s="30"/>
      <c r="AC40" s="30"/>
      <c r="AD40" s="30"/>
      <c r="AE40" s="30"/>
      <c r="AF40" s="30"/>
      <c r="AG40" s="30"/>
      <c r="AH40" s="26"/>
      <c r="AI40" s="20"/>
      <c r="AJ40" s="32"/>
      <c r="AK40" s="32"/>
      <c r="AL40" s="32"/>
      <c r="AM40" s="33"/>
    </row>
    <row r="41" spans="1:39" ht="12" customHeight="1" x14ac:dyDescent="0.2">
      <c r="B41" s="28" t="s">
        <v>9</v>
      </c>
      <c r="C41" s="97"/>
      <c r="D41" s="98"/>
      <c r="E41" s="99"/>
      <c r="F41" s="120" t="str">
        <f>'Liste des parties'!AE2</f>
        <v>Double Dames 91-26 - T1 - GR1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1"/>
      <c r="Z41" s="20"/>
      <c r="AA41" s="30"/>
      <c r="AB41" s="30"/>
      <c r="AC41" s="30"/>
      <c r="AD41" s="30"/>
      <c r="AE41" s="30"/>
      <c r="AF41" s="30"/>
      <c r="AG41" s="30"/>
      <c r="AH41" s="26"/>
      <c r="AI41" s="20"/>
      <c r="AJ41" s="32"/>
      <c r="AK41" s="32"/>
      <c r="AL41" s="32"/>
      <c r="AM41" s="33"/>
    </row>
    <row r="42" spans="1:39" ht="12" customHeight="1" x14ac:dyDescent="0.2">
      <c r="B42" s="34"/>
      <c r="C42" s="102"/>
      <c r="D42" s="7"/>
      <c r="E42" s="45"/>
      <c r="F42" s="7"/>
      <c r="G42" s="7"/>
      <c r="H42" s="45"/>
      <c r="I42" s="102"/>
      <c r="J42" s="7"/>
      <c r="K42" s="7"/>
      <c r="L42" s="7"/>
      <c r="M42" s="103"/>
      <c r="N42" s="104"/>
      <c r="O42" s="104"/>
      <c r="P42" s="103"/>
      <c r="Q42" s="105"/>
      <c r="Z42" s="20"/>
      <c r="AA42" s="30"/>
      <c r="AB42" s="30"/>
      <c r="AC42" s="30"/>
      <c r="AD42" s="30"/>
      <c r="AE42" s="30"/>
      <c r="AF42" s="30"/>
      <c r="AG42" s="30"/>
      <c r="AH42" s="26"/>
      <c r="AI42" s="20"/>
      <c r="AJ42" s="32"/>
      <c r="AK42" s="32"/>
      <c r="AL42" s="32"/>
      <c r="AM42" s="33"/>
    </row>
    <row r="43" spans="1:39" ht="12" customHeight="1" x14ac:dyDescent="0.2">
      <c r="Z43" s="20"/>
      <c r="AA43" s="30"/>
      <c r="AB43" s="30"/>
      <c r="AC43" s="30"/>
      <c r="AD43" s="30"/>
      <c r="AE43" s="30"/>
      <c r="AF43" s="30"/>
      <c r="AG43" s="30"/>
      <c r="AH43" s="26"/>
      <c r="AI43" s="20"/>
      <c r="AJ43" s="32"/>
      <c r="AK43" s="32"/>
      <c r="AL43" s="32"/>
      <c r="AM43" s="33"/>
    </row>
    <row r="44" spans="1:39" ht="12" customHeight="1" x14ac:dyDescent="0.2"/>
    <row r="45" spans="1:39" ht="12" customHeight="1" x14ac:dyDescent="0.2"/>
    <row r="46" spans="1:39" ht="12" customHeight="1" x14ac:dyDescent="0.2">
      <c r="A46" s="35"/>
    </row>
    <row r="47" spans="1:39" ht="12" customHeight="1" x14ac:dyDescent="0.2">
      <c r="A47" s="35"/>
    </row>
    <row r="48" spans="1:39" ht="12" customHeight="1" x14ac:dyDescent="0.2">
      <c r="A48" s="35"/>
    </row>
    <row r="49" spans="1:1" ht="12" customHeight="1" x14ac:dyDescent="0.2">
      <c r="A49" s="35"/>
    </row>
    <row r="50" spans="1:1" ht="12" customHeight="1" x14ac:dyDescent="0.2">
      <c r="A50" s="35"/>
    </row>
    <row r="51" spans="1:1" ht="12" customHeight="1" x14ac:dyDescent="0.2">
      <c r="A51" s="35"/>
    </row>
    <row r="52" spans="1:1" ht="12" customHeight="1" x14ac:dyDescent="0.2">
      <c r="A52" s="35"/>
    </row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/>
    <row r="57" spans="1:1" ht="12" customHeight="1" x14ac:dyDescent="0.2"/>
    <row r="58" spans="1:1" ht="12" customHeight="1" x14ac:dyDescent="0.2"/>
    <row r="59" spans="1:1" ht="12" customHeight="1" x14ac:dyDescent="0.2"/>
    <row r="60" spans="1:1" ht="12" customHeight="1" x14ac:dyDescent="0.2"/>
    <row r="61" spans="1:1" ht="12" customHeight="1" x14ac:dyDescent="0.2"/>
    <row r="62" spans="1:1" ht="12" customHeight="1" x14ac:dyDescent="0.2"/>
    <row r="63" spans="1:1" ht="12" customHeight="1" x14ac:dyDescent="0.2"/>
    <row r="64" spans="1: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</sheetData>
  <mergeCells count="6">
    <mergeCell ref="Z1:AG1"/>
    <mergeCell ref="B1:C1"/>
    <mergeCell ref="Z2:AG2"/>
    <mergeCell ref="F41:Q41"/>
    <mergeCell ref="F37:Q37"/>
    <mergeCell ref="F39:Q39"/>
  </mergeCells>
  <phoneticPr fontId="24" type="noConversion"/>
  <conditionalFormatting sqref="B6">
    <cfRule type="cellIs" dxfId="17" priority="61" stopIfTrue="1" operator="equal">
      <formula>""</formula>
    </cfRule>
    <cfRule type="expression" dxfId="16" priority="62" stopIfTrue="1">
      <formula>B6=B10</formula>
    </cfRule>
    <cfRule type="expression" dxfId="15" priority="63" stopIfTrue="1">
      <formula>OR(B6=B14,B6=B18)</formula>
    </cfRule>
  </conditionalFormatting>
  <conditionalFormatting sqref="B10 B26">
    <cfRule type="cellIs" dxfId="14" priority="52" stopIfTrue="1" operator="equal">
      <formula>""</formula>
    </cfRule>
    <cfRule type="expression" dxfId="13" priority="53" stopIfTrue="1">
      <formula>OR(B10=B14,B10=B14)</formula>
    </cfRule>
    <cfRule type="expression" dxfId="12" priority="54" stopIfTrue="1">
      <formula>B10=B6</formula>
    </cfRule>
  </conditionalFormatting>
  <conditionalFormatting sqref="B14 B30">
    <cfRule type="expression" dxfId="11" priority="55" stopIfTrue="1">
      <formula>B14=""</formula>
    </cfRule>
    <cfRule type="expression" dxfId="10" priority="56" stopIfTrue="1">
      <formula>OR(B14=B6,B14=B10)</formula>
    </cfRule>
    <cfRule type="expression" dxfId="9" priority="57" stopIfTrue="1">
      <formula>B14=B18</formula>
    </cfRule>
  </conditionalFormatting>
  <conditionalFormatting sqref="B18 B34">
    <cfRule type="cellIs" dxfId="8" priority="58" stopIfTrue="1" operator="equal">
      <formula>""</formula>
    </cfRule>
    <cfRule type="expression" dxfId="7" priority="59" stopIfTrue="1">
      <formula>OR(B18=B6,B18=B10)</formula>
    </cfRule>
    <cfRule type="expression" dxfId="6" priority="60" stopIfTrue="1">
      <formula>B18=B14</formula>
    </cfRule>
  </conditionalFormatting>
  <conditionalFormatting sqref="B22">
    <cfRule type="cellIs" dxfId="5" priority="49" stopIfTrue="1" operator="equal">
      <formula>""</formula>
    </cfRule>
    <cfRule type="expression" dxfId="4" priority="50" stopIfTrue="1">
      <formula>B22=B26</formula>
    </cfRule>
    <cfRule type="expression" dxfId="3" priority="51" stopIfTrue="1">
      <formula>OR(B22=B30,B22=B34)</formula>
    </cfRule>
  </conditionalFormatting>
  <conditionalFormatting sqref="R35">
    <cfRule type="cellIs" dxfId="2" priority="13" stopIfTrue="1" operator="equal">
      <formula>""</formula>
    </cfRule>
    <cfRule type="expression" dxfId="1" priority="14" stopIfTrue="1">
      <formula>OR(R35=#REF!,R35=#REF!)</formula>
    </cfRule>
    <cfRule type="expression" dxfId="0" priority="15" stopIfTrue="1">
      <formula>R35=#REF!</formula>
    </cfRule>
  </conditionalFormatting>
  <printOptions horizontalCentered="1"/>
  <pageMargins left="0.19685039370078741" right="0.19685039370078741" top="0.51181102362204722" bottom="0.55118110236220474" header="0.27559055118110237" footer="0.19685039370078741"/>
  <pageSetup paperSize="9" scale="74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Jacques ROCA</cp:lastModifiedBy>
  <cp:lastPrinted>2019-06-26T07:33:48Z</cp:lastPrinted>
  <dcterms:created xsi:type="dcterms:W3CDTF">2003-05-26T15:29:41Z</dcterms:created>
  <dcterms:modified xsi:type="dcterms:W3CDTF">2026-06-08T08:27:31Z</dcterms:modified>
</cp:coreProperties>
</file>